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5/08 Agosto/"/>
    </mc:Choice>
  </mc:AlternateContent>
  <xr:revisionPtr revIDLastSave="1772" documentId="8_{1EF81533-B36E-4B42-8124-77902692AA2C}" xr6:coauthVersionLast="47" xr6:coauthVersionMax="47" xr10:uidLastSave="{4384E3E8-7FB4-46A1-BF77-071FE443CF57}"/>
  <bookViews>
    <workbookView xWindow="28590" yWindow="1560" windowWidth="21600" windowHeight="11295" tabRatio="608" xr2:uid="{00000000-000D-0000-FFFF-FFFF00000000}"/>
  </bookViews>
  <sheets>
    <sheet name="Plantilla Ejecucion" sheetId="1" r:id="rId1"/>
  </sheets>
  <definedNames>
    <definedName name="_xlnm.Print_Area" localSheetId="0">'Plantilla Ejecucion'!$A$1:$Q$238</definedName>
    <definedName name="_xlnm.Print_Titles" localSheetId="0">'Plantilla Ejecucion'!$14:$14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02  Page 2_b5f4e422-f07e-4589-9331-6e5023cdef06" name="Table002  Page 2" connection="Consulta - Table002 (Page 2)"/>
          <x15:modelTable id="Table001  Page 1_fa3d59ea-9fe7-454f-a55d-85906e6b2f1c" name="Table001  Page 1" connection="Consulta - Table001 (Page 1)"/>
          <x15:modelTable id="Page001_9cc6a9b3-b9f8-4634-8737-bfbb83b7dae2" name="Page001" connection="Consulta - Page001"/>
          <x15:modelTable id="Page002_01b8071b-8c6e-4890-bc6d-ae567e1f2262" name="Page002" connection="Consulta - Page00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6" i="1" l="1"/>
  <c r="H181" i="1"/>
  <c r="H196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201" i="1"/>
  <c r="Q200" i="1"/>
  <c r="Q199" i="1"/>
  <c r="Q198" i="1"/>
  <c r="Q197" i="1"/>
  <c r="Q169" i="1"/>
  <c r="Q151" i="1"/>
  <c r="Q152" i="1"/>
  <c r="Q153" i="1"/>
  <c r="Q154" i="1"/>
  <c r="Q155" i="1"/>
  <c r="Q156" i="1"/>
  <c r="Q157" i="1"/>
  <c r="Q158" i="1"/>
  <c r="Q150" i="1"/>
  <c r="Q149" i="1"/>
  <c r="Q148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02" i="1"/>
  <c r="Q101" i="1"/>
  <c r="Q100" i="1"/>
  <c r="Q41" i="1"/>
  <c r="Q39" i="1"/>
  <c r="Q38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40" i="1"/>
  <c r="Q19" i="1"/>
  <c r="Q21" i="1"/>
  <c r="Q22" i="1"/>
  <c r="Q24" i="1"/>
  <c r="Q25" i="1"/>
  <c r="Q18" i="1"/>
  <c r="Q20" i="1"/>
  <c r="Q23" i="1"/>
  <c r="Q26" i="1"/>
  <c r="Q27" i="1"/>
  <c r="Q28" i="1"/>
  <c r="Q29" i="1"/>
  <c r="Q30" i="1"/>
  <c r="Q31" i="1"/>
  <c r="Q32" i="1"/>
  <c r="Q33" i="1"/>
  <c r="Q34" i="1"/>
  <c r="Q35" i="1"/>
  <c r="Q36" i="1"/>
  <c r="Q37" i="1"/>
  <c r="Q17" i="1"/>
  <c r="Q196" i="1"/>
  <c r="L39" i="1"/>
  <c r="I81" i="1"/>
  <c r="I38" i="1"/>
  <c r="I39" i="1"/>
  <c r="L168" i="1"/>
  <c r="L149" i="1"/>
  <c r="L134" i="1" l="1"/>
  <c r="L124" i="1"/>
  <c r="H115" i="1"/>
  <c r="I115" i="1"/>
  <c r="J115" i="1"/>
  <c r="K115" i="1"/>
  <c r="L115" i="1"/>
  <c r="I113" i="1"/>
  <c r="J113" i="1"/>
  <c r="K113" i="1"/>
  <c r="L113" i="1"/>
  <c r="J108" i="1"/>
  <c r="K108" i="1"/>
  <c r="L108" i="1"/>
  <c r="L100" i="1" s="1"/>
  <c r="L105" i="1"/>
  <c r="K101" i="1"/>
  <c r="L101" i="1"/>
  <c r="L96" i="1"/>
  <c r="L81" i="1"/>
  <c r="L57" i="1"/>
  <c r="M39" i="1"/>
  <c r="N39" i="1"/>
  <c r="O39" i="1"/>
  <c r="P39" i="1"/>
  <c r="L18" i="1"/>
  <c r="L33" i="1"/>
  <c r="K33" i="1"/>
  <c r="L26" i="1"/>
  <c r="K26" i="1"/>
  <c r="L17" i="1" l="1"/>
  <c r="K149" i="1"/>
  <c r="K124" i="1"/>
  <c r="K134" i="1"/>
  <c r="K57" i="1"/>
  <c r="J57" i="1"/>
  <c r="K81" i="1"/>
  <c r="J81" i="1"/>
  <c r="K46" i="1"/>
  <c r="J46" i="1"/>
  <c r="H46" i="1"/>
  <c r="I46" i="1"/>
  <c r="K65" i="1"/>
  <c r="J65" i="1"/>
  <c r="I70" i="1"/>
  <c r="K70" i="1"/>
  <c r="K39" i="1"/>
  <c r="K38" i="1" s="1"/>
  <c r="K18" i="1"/>
  <c r="D46" i="1"/>
  <c r="J168" i="1"/>
  <c r="J167" i="1" s="1"/>
  <c r="J149" i="1"/>
  <c r="J134" i="1"/>
  <c r="I134" i="1"/>
  <c r="J124" i="1"/>
  <c r="J105" i="1"/>
  <c r="J101" i="1"/>
  <c r="I101" i="1"/>
  <c r="J39" i="1"/>
  <c r="J70" i="1"/>
  <c r="J53" i="1"/>
  <c r="J26" i="1"/>
  <c r="J18" i="1"/>
  <c r="I18" i="1"/>
  <c r="D181" i="1"/>
  <c r="D167" i="1" s="1"/>
  <c r="D176" i="1"/>
  <c r="D168" i="1"/>
  <c r="D193" i="1"/>
  <c r="D108" i="1"/>
  <c r="D101" i="1"/>
  <c r="D134" i="1"/>
  <c r="D118" i="1"/>
  <c r="D115" i="1"/>
  <c r="D113" i="1"/>
  <c r="D105" i="1"/>
  <c r="D124" i="1"/>
  <c r="D96" i="1"/>
  <c r="D39" i="1"/>
  <c r="D51" i="1"/>
  <c r="D53" i="1"/>
  <c r="D57" i="1"/>
  <c r="D65" i="1"/>
  <c r="D70" i="1"/>
  <c r="D81" i="1"/>
  <c r="J38" i="1" l="1"/>
  <c r="J100" i="1"/>
  <c r="D100" i="1"/>
  <c r="D38" i="1"/>
  <c r="D18" i="1"/>
  <c r="I149" i="1"/>
  <c r="I168" i="1"/>
  <c r="I167" i="1" s="1"/>
  <c r="I108" i="1"/>
  <c r="I124" i="1"/>
  <c r="H124" i="1"/>
  <c r="I105" i="1"/>
  <c r="K105" i="1"/>
  <c r="K100" i="1" s="1"/>
  <c r="M105" i="1"/>
  <c r="N105" i="1"/>
  <c r="O105" i="1"/>
  <c r="P105" i="1"/>
  <c r="H81" i="1"/>
  <c r="G81" i="1"/>
  <c r="I53" i="1"/>
  <c r="I65" i="1"/>
  <c r="I57" i="1"/>
  <c r="H57" i="1"/>
  <c r="G57" i="1"/>
  <c r="I26" i="1"/>
  <c r="H18" i="1"/>
  <c r="H168" i="1"/>
  <c r="Q168" i="1" s="1"/>
  <c r="H149" i="1"/>
  <c r="H134" i="1"/>
  <c r="M134" i="1"/>
  <c r="N134" i="1"/>
  <c r="O134" i="1"/>
  <c r="P134" i="1"/>
  <c r="H113" i="1"/>
  <c r="H105" i="1"/>
  <c r="H65" i="1"/>
  <c r="H39" i="1"/>
  <c r="H33" i="1"/>
  <c r="I33" i="1"/>
  <c r="J33" i="1"/>
  <c r="J17" i="1" s="1"/>
  <c r="K17" i="1"/>
  <c r="M33" i="1"/>
  <c r="N33" i="1"/>
  <c r="O33" i="1"/>
  <c r="P33" i="1"/>
  <c r="H26" i="1"/>
  <c r="T43" i="1" l="1"/>
  <c r="F109" i="1"/>
  <c r="H100" i="1"/>
  <c r="I100" i="1"/>
  <c r="H17" i="1"/>
  <c r="Q160" i="1"/>
  <c r="Q161" i="1"/>
  <c r="Q162" i="1"/>
  <c r="Q163" i="1"/>
  <c r="Q164" i="1"/>
  <c r="Q165" i="1"/>
  <c r="Q166" i="1"/>
  <c r="Q203" i="1"/>
  <c r="Q204" i="1"/>
  <c r="Q206" i="1"/>
  <c r="Q207" i="1"/>
  <c r="Q208" i="1"/>
  <c r="Q213" i="1"/>
  <c r="Q214" i="1"/>
  <c r="Q216" i="1"/>
  <c r="Q217" i="1"/>
  <c r="Q219" i="1"/>
  <c r="D197" i="1"/>
  <c r="D196" i="1" s="1"/>
  <c r="G149" i="1" l="1"/>
  <c r="E134" i="1"/>
  <c r="F134" i="1"/>
  <c r="G134" i="1"/>
  <c r="G124" i="1"/>
  <c r="E115" i="1"/>
  <c r="F115" i="1"/>
  <c r="G115" i="1"/>
  <c r="G39" i="1"/>
  <c r="G65" i="1"/>
  <c r="G33" i="1"/>
  <c r="G26" i="1"/>
  <c r="G18" i="1"/>
  <c r="E218" i="1"/>
  <c r="E215" i="1"/>
  <c r="E212" i="1"/>
  <c r="E205" i="1"/>
  <c r="E202" i="1"/>
  <c r="E196" i="1"/>
  <c r="E167" i="1"/>
  <c r="E159" i="1"/>
  <c r="E149" i="1"/>
  <c r="E148" i="1" s="1"/>
  <c r="E124" i="1"/>
  <c r="E81" i="1"/>
  <c r="E65" i="1"/>
  <c r="E57" i="1"/>
  <c r="E39" i="1"/>
  <c r="E33" i="1"/>
  <c r="E26" i="1"/>
  <c r="E18" i="1"/>
  <c r="G100" i="1" l="1"/>
  <c r="E100" i="1"/>
  <c r="G38" i="1"/>
  <c r="E17" i="1"/>
  <c r="G17" i="1"/>
  <c r="E38" i="1"/>
  <c r="E220" i="1"/>
  <c r="D149" i="1"/>
  <c r="D148" i="1" s="1"/>
  <c r="D26" i="1"/>
  <c r="D33" i="1"/>
  <c r="F149" i="1"/>
  <c r="F39" i="1"/>
  <c r="F124" i="1"/>
  <c r="F81" i="1"/>
  <c r="F65" i="1"/>
  <c r="F57" i="1"/>
  <c r="F33" i="1"/>
  <c r="F26" i="1"/>
  <c r="E15" i="1" l="1"/>
  <c r="F100" i="1"/>
  <c r="F38" i="1"/>
  <c r="D17" i="1"/>
  <c r="F18" i="1"/>
  <c r="E222" i="1" l="1"/>
  <c r="F17" i="1"/>
  <c r="C39" i="1"/>
  <c r="C134" i="1"/>
  <c r="P17" i="1"/>
  <c r="C108" i="1"/>
  <c r="C105" i="1"/>
  <c r="C101" i="1"/>
  <c r="C26" i="1"/>
  <c r="P148" i="1"/>
  <c r="P167" i="1" l="1"/>
  <c r="P100" i="1"/>
  <c r="O167" i="1" l="1"/>
  <c r="O148" i="1"/>
  <c r="O100" i="1" l="1"/>
  <c r="N167" i="1"/>
  <c r="N148" i="1"/>
  <c r="K218" i="1"/>
  <c r="L218" i="1"/>
  <c r="K215" i="1"/>
  <c r="L215" i="1"/>
  <c r="M215" i="1"/>
  <c r="J205" i="1"/>
  <c r="K205" i="1"/>
  <c r="L205" i="1"/>
  <c r="M205" i="1"/>
  <c r="N205" i="1"/>
  <c r="O205" i="1"/>
  <c r="P205" i="1"/>
  <c r="K202" i="1"/>
  <c r="L202" i="1"/>
  <c r="M202" i="1"/>
  <c r="N202" i="1"/>
  <c r="O202" i="1"/>
  <c r="P202" i="1"/>
  <c r="C149" i="1"/>
  <c r="C18" i="1"/>
  <c r="C33" i="1"/>
  <c r="M148" i="1"/>
  <c r="C17" i="1" l="1"/>
  <c r="N17" i="1"/>
  <c r="N100" i="1"/>
  <c r="M100" i="1"/>
  <c r="M167" i="1"/>
  <c r="L148" i="1"/>
  <c r="K167" i="1"/>
  <c r="K148" i="1"/>
  <c r="L167" i="1" l="1"/>
  <c r="J218" i="1"/>
  <c r="I218" i="1"/>
  <c r="I215" i="1"/>
  <c r="J215" i="1"/>
  <c r="I212" i="1"/>
  <c r="J212" i="1"/>
  <c r="K212" i="1"/>
  <c r="L212" i="1"/>
  <c r="M212" i="1"/>
  <c r="N212" i="1"/>
  <c r="O212" i="1"/>
  <c r="P212" i="1"/>
  <c r="I205" i="1"/>
  <c r="I202" i="1"/>
  <c r="J202" i="1"/>
  <c r="I196" i="1"/>
  <c r="J196" i="1"/>
  <c r="K196" i="1"/>
  <c r="L196" i="1"/>
  <c r="M196" i="1"/>
  <c r="N196" i="1"/>
  <c r="O196" i="1"/>
  <c r="P196" i="1"/>
  <c r="J148" i="1"/>
  <c r="L38" i="1"/>
  <c r="M38" i="1"/>
  <c r="N38" i="1"/>
  <c r="O38" i="1"/>
  <c r="P38" i="1"/>
  <c r="O17" i="1"/>
  <c r="P15" i="1" l="1"/>
  <c r="N15" i="1"/>
  <c r="O15" i="1"/>
  <c r="I17" i="1"/>
  <c r="L15" i="1"/>
  <c r="L222" i="1" l="1"/>
  <c r="I148" i="1"/>
  <c r="H218" i="1" l="1"/>
  <c r="G215" i="1"/>
  <c r="H215" i="1"/>
  <c r="G212" i="1"/>
  <c r="H212" i="1"/>
  <c r="G205" i="1"/>
  <c r="H205" i="1"/>
  <c r="G202" i="1"/>
  <c r="H202" i="1"/>
  <c r="G196" i="1"/>
  <c r="F196" i="1"/>
  <c r="G167" i="1"/>
  <c r="H148" i="1"/>
  <c r="D202" i="1"/>
  <c r="D15" i="1" s="1"/>
  <c r="D222" i="1" s="1"/>
  <c r="E226" i="1" s="1"/>
  <c r="G148" i="1"/>
  <c r="C65" i="1"/>
  <c r="C38" i="1" s="1"/>
  <c r="I15" i="1" l="1"/>
  <c r="H220" i="1"/>
  <c r="H38" i="1"/>
  <c r="H167" i="1"/>
  <c r="G220" i="1"/>
  <c r="I222" i="1" l="1"/>
  <c r="H15" i="1"/>
  <c r="C205" i="1"/>
  <c r="C124" i="1"/>
  <c r="M17" i="1"/>
  <c r="M15" i="1" s="1"/>
  <c r="C113" i="1"/>
  <c r="C148" i="1"/>
  <c r="F148" i="1"/>
  <c r="F159" i="1"/>
  <c r="Q159" i="1" s="1"/>
  <c r="C168" i="1"/>
  <c r="C176" i="1"/>
  <c r="F167" i="1"/>
  <c r="Q167" i="1" s="1"/>
  <c r="C196" i="1"/>
  <c r="C202" i="1"/>
  <c r="F202" i="1"/>
  <c r="Q202" i="1" s="1"/>
  <c r="F205" i="1"/>
  <c r="Q205" i="1" s="1"/>
  <c r="C212" i="1"/>
  <c r="F212" i="1"/>
  <c r="Q212" i="1" s="1"/>
  <c r="C215" i="1"/>
  <c r="F215" i="1"/>
  <c r="Q215" i="1" s="1"/>
  <c r="C218" i="1"/>
  <c r="F218" i="1"/>
  <c r="Q218" i="1" s="1"/>
  <c r="K15" i="1" l="1"/>
  <c r="H222" i="1"/>
  <c r="F15" i="1"/>
  <c r="C100" i="1"/>
  <c r="C220" i="1"/>
  <c r="F220" i="1"/>
  <c r="Q220" i="1" s="1"/>
  <c r="C167" i="1"/>
  <c r="C159" i="1" s="1"/>
  <c r="K222" i="1" l="1"/>
  <c r="F222" i="1"/>
  <c r="R5" i="1"/>
  <c r="N222" i="1" l="1"/>
  <c r="M222" i="1"/>
  <c r="J15" i="1"/>
  <c r="J222" i="1" l="1"/>
  <c r="P222" i="1"/>
  <c r="O222" i="1"/>
  <c r="C15" i="1" l="1"/>
  <c r="C222" i="1" s="1"/>
  <c r="G15" i="1" l="1"/>
  <c r="Q15" i="1" s="1"/>
  <c r="G222" i="1" l="1"/>
  <c r="Q22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9C36441-452A-4BB4-AAEC-22B1ED9BF580}" name="Consulta - Page001" description="Conexión a la consulta 'Page001' en el libro." type="100" refreshedVersion="7" minRefreshableVersion="5">
    <extLst>
      <ext xmlns:x15="http://schemas.microsoft.com/office/spreadsheetml/2010/11/main" uri="{DE250136-89BD-433C-8126-D09CA5730AF9}">
        <x15:connection id="bea14658-7458-4ec7-ba8a-65fd489c72ed"/>
      </ext>
    </extLst>
  </connection>
  <connection id="2" xr16:uid="{B68BDBF9-6677-4D36-A205-606BE580D134}" keepAlive="1" name="Consulta - Page001 (2)" description="Conexión a la consulta 'Page001 (2)' en el libro." type="5" refreshedVersion="7" background="1" saveData="1">
    <dbPr connection="Provider=Microsoft.Mashup.OleDb.1;Data Source=$Workbook$;Location=&quot;Page001 (2)&quot;;Extended Properties=&quot;&quot;" command="SELECT * FROM [Page001 (2)]"/>
  </connection>
  <connection id="3" xr16:uid="{70DE1319-B4C9-4FBF-A734-A0372E496326}" name="Consulta - Page002" description="Conexión a la consulta 'Page002' en el libro." type="100" refreshedVersion="7" minRefreshableVersion="5">
    <extLst>
      <ext xmlns:x15="http://schemas.microsoft.com/office/spreadsheetml/2010/11/main" uri="{DE250136-89BD-433C-8126-D09CA5730AF9}">
        <x15:connection id="7d9c04a8-7c90-4ade-abc4-dd925d8cf72d"/>
      </ext>
    </extLst>
  </connection>
  <connection id="4" xr16:uid="{D4343280-B471-4E99-906E-588EC40A4148}" keepAlive="1" name="Consulta - Page002 (2)" description="Conexión a la consulta 'Page002 (2)' en el libro." type="5" refreshedVersion="7" background="1" saveData="1">
    <dbPr connection="Provider=Microsoft.Mashup.OleDb.1;Data Source=$Workbook$;Location=&quot;Page002 (2)&quot;;Extended Properties=&quot;&quot;" command="SELECT * FROM [Page002 (2)]"/>
  </connection>
  <connection id="5" xr16:uid="{4311DF6F-92DB-4AD0-BEC5-DB5847F60138}" name="Consulta - Table001 (Page 1)" description="Conexión a la consulta 'Table001 (Page 1)' en el libro." type="100" refreshedVersion="7" minRefreshableVersion="5">
    <extLst>
      <ext xmlns:x15="http://schemas.microsoft.com/office/spreadsheetml/2010/11/main" uri="{DE250136-89BD-433C-8126-D09CA5730AF9}">
        <x15:connection id="0362be4a-98b7-4cbc-98c2-7f31b5a63707"/>
      </ext>
    </extLst>
  </connection>
  <connection id="6" xr16:uid="{98AA1C4F-7998-4D3C-83CB-E581EBA50E93}" keepAlive="1" name="Consulta - Table001 (Page 1) (2)" description="Conexión a la consulta 'Table001 (Page 1) (2)' en el libro." type="5" refreshedVersion="7" background="1" saveData="1">
    <dbPr connection="Provider=Microsoft.Mashup.OleDb.1;Data Source=$Workbook$;Location=&quot;Table001 (Page 1) (2)&quot;;Extended Properties=&quot;&quot;" command="SELECT * FROM [Table001 (Page 1) (2)]"/>
  </connection>
  <connection id="7" xr16:uid="{455D903B-5756-4999-A962-DF82622080F3}" name="Consulta - Table002 (Page 2)" description="Conexión a la consulta 'Table002 (Page 2)' en el libro." type="100" refreshedVersion="7" minRefreshableVersion="5">
    <extLst>
      <ext xmlns:x15="http://schemas.microsoft.com/office/spreadsheetml/2010/11/main" uri="{DE250136-89BD-433C-8126-D09CA5730AF9}">
        <x15:connection id="57dcc164-4e40-4a63-b861-9fb5e7e0bf02"/>
      </ext>
    </extLst>
  </connection>
  <connection id="8" xr16:uid="{0C5B48A4-4851-4991-8C44-93225C0230D1}" keepAlive="1" name="Consulta - Table002 (Page 2) (2)" description="Conexión a la consulta 'Table002 (Page 2) (2)' en el libro." type="5" refreshedVersion="7" background="1" saveData="1">
    <dbPr connection="Provider=Microsoft.Mashup.OleDb.1;Data Source=$Workbook$;Location=&quot;Table002 (Page 2) (2)&quot;;Extended Properties=&quot;&quot;" command="SELECT * FROM [Table002 (Page 2) (2)]"/>
  </connection>
  <connection id="9" xr16:uid="{47A18868-EE43-4263-A33D-82DEF0B37B4B}" keepAlive="1" name="ThisWorkbookDataModel" description="Modelo de datos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<sst xmlns="http://schemas.openxmlformats.org/spreadsheetml/2006/main" count="431" uniqueCount="427">
  <si>
    <t xml:space="preserve"> </t>
  </si>
  <si>
    <t>EJECUCION MENSUAL DE GASTOS Y APLICACIONES FINANCIERAS</t>
  </si>
  <si>
    <t>AÑO 2025</t>
  </si>
  <si>
    <t xml:space="preserve">      </t>
  </si>
  <si>
    <t>Descripcion</t>
  </si>
  <si>
    <t>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</si>
  <si>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</si>
  <si>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</si>
  <si>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</si>
  <si>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</si>
  <si>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</si>
  <si>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</si>
  <si>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</si>
  <si>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</si>
  <si>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</si>
  <si>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</si>
  <si>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</si>
  <si>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</si>
  <si>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</si>
  <si>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</si>
  <si>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Gastos</t>
  </si>
  <si>
    <t>GASTOS</t>
  </si>
  <si>
    <t>REMUNERACIONES Y CONTRIBUCIONES</t>
  </si>
  <si>
    <t xml:space="preserve">2.1.1                                                        </t>
  </si>
  <si>
    <t xml:space="preserve"> REMUNERACIONES</t>
  </si>
  <si>
    <t>2.1.1.1.01</t>
  </si>
  <si>
    <t>Sueldos fijos</t>
  </si>
  <si>
    <t>2.1.1.2.05</t>
  </si>
  <si>
    <t>Periodo probatorio de ingreso a carrera</t>
  </si>
  <si>
    <t>2.1.1.2.08</t>
  </si>
  <si>
    <t>Personal de carácter temporal</t>
  </si>
  <si>
    <t>2.1.1.2.11</t>
  </si>
  <si>
    <t>Interinato</t>
  </si>
  <si>
    <t>2.1.1.4.01</t>
  </si>
  <si>
    <t>Sueldo Anual No. 13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</si>
  <si>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</si>
  <si>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</si>
  <si>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</si>
  <si>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</si>
  <si>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</si>
  <si>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</si>
  <si>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2.1.2.2.05</t>
  </si>
  <si>
    <t>Compensación servicios de seguridad</t>
  </si>
  <si>
    <t>2.1.2.2.06</t>
  </si>
  <si>
    <t>Incentivo por Rendimiento Individual</t>
  </si>
  <si>
    <t>2.1.2.2.10</t>
  </si>
  <si>
    <t>Compensación por cumplimiento de indicadores del MAP</t>
  </si>
  <si>
    <t>2.1.2.2.15</t>
  </si>
  <si>
    <t>Compensación extraordinaria anual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</si>
  <si>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</si>
  <si>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</si>
  <si>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</si>
  <si>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</si>
  <si>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</si>
  <si>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</si>
  <si>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</si>
  <si>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</si>
  <si>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</si>
  <si>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</si>
  <si>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</si>
  <si>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</si>
  <si>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2.1.5.4.01</t>
  </si>
  <si>
    <t>Contribuciones al plan de retiro complementario</t>
  </si>
  <si>
    <t>CONTRATACIÓN DE SERVICIOS</t>
  </si>
  <si>
    <t>2.2.1</t>
  </si>
  <si>
    <t>SERVICIOS BÁSICOS</t>
  </si>
  <si>
    <t xml:space="preserve">2.2.1.2.01     </t>
  </si>
  <si>
    <t>Servicios telefónico de larga distancia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</si>
  <si>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</si>
  <si>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</si>
  <si>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</si>
  <si>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</si>
  <si>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</si>
  <si>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</si>
  <si>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</si>
  <si>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</si>
  <si>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2.2.1.8.01</t>
  </si>
  <si>
    <t>Recolección de residuos</t>
  </si>
  <si>
    <t>2.2.2</t>
  </si>
  <si>
    <t>PUBLICIDAD, IMPRESIÓN Y ENCUADERNACIÓN</t>
  </si>
  <si>
    <t>2.2.2.1.01</t>
  </si>
  <si>
    <t>Publicidad y propaganda</t>
  </si>
  <si>
    <t>2.2.2.1.02</t>
  </si>
  <si>
    <t>Promoción y patrocinio</t>
  </si>
  <si>
    <t>2.2.2.1.03</t>
  </si>
  <si>
    <t>Publicaciones de avisos oficiales</t>
  </si>
  <si>
    <t>2.2.2.2.01</t>
  </si>
  <si>
    <t>Impresión, encuadernación y rotulación</t>
  </si>
  <si>
    <t xml:space="preserve">  </t>
  </si>
  <si>
    <t>2.2.3</t>
  </si>
  <si>
    <t>VIÁTICOS</t>
  </si>
  <si>
    <t>2.2.4</t>
  </si>
  <si>
    <t>TRANSPORTE Y ALMACENAJE</t>
  </si>
  <si>
    <t>2.2.4.1.01</t>
  </si>
  <si>
    <t>Pasajes y gastos de transporte</t>
  </si>
  <si>
    <t>2.2.4.3.01</t>
  </si>
  <si>
    <t>Almacenaje</t>
  </si>
  <si>
    <t>2.2.4.4.01</t>
  </si>
  <si>
    <t>Peaje</t>
  </si>
  <si>
    <t>2.2.5</t>
  </si>
  <si>
    <t>ALQUILERES Y RENTAS</t>
  </si>
  <si>
    <t>2.2.5.1.01</t>
  </si>
  <si>
    <t>Alquileres y rentas de edificaciones y locales</t>
  </si>
  <si>
    <t>2.2.5.2.02</t>
  </si>
  <si>
    <t>Alquileres de equipos eléctricos</t>
  </si>
  <si>
    <t>2.2.5.3.04</t>
  </si>
  <si>
    <t>Alquiler de equipo de oficina y muebles</t>
  </si>
  <si>
    <t>2.2.5.4.01</t>
  </si>
  <si>
    <t>Alquileres de equipos de transporte, tracción y elevación</t>
  </si>
  <si>
    <t>2.2.5.9</t>
  </si>
  <si>
    <t>Derecho de uso</t>
  </si>
  <si>
    <t>2.2.5.9.01</t>
  </si>
  <si>
    <t>Licencias Informáticas</t>
  </si>
  <si>
    <t>2.2.6</t>
  </si>
  <si>
    <t>SEGUROS</t>
  </si>
  <si>
    <t>2.2.6.1.01</t>
  </si>
  <si>
    <t>Seguro de bienes inmuebles e infraestructura</t>
  </si>
  <si>
    <t>2.2.6.2.01</t>
  </si>
  <si>
    <t>Seguro de bienes muebles</t>
  </si>
  <si>
    <t>2.2.6.3.01</t>
  </si>
  <si>
    <t>Seguros de personas</t>
  </si>
  <si>
    <t>2.2.6.9.01</t>
  </si>
  <si>
    <t>Otros seguros</t>
  </si>
  <si>
    <t>2.2.7</t>
  </si>
  <si>
    <t>SERVICIOS DE CONSERVACIÓN, REPARACIONES MENORES E INSTALACIONES TEMPORALES</t>
  </si>
  <si>
    <t>2.2.7.1.01</t>
  </si>
  <si>
    <t>Reparaciones y mantenimientos menores en edificaciones</t>
  </si>
  <si>
    <t>2.2.7.1.04</t>
  </si>
  <si>
    <t>Mantenimiento y reparación de obras de ingeniería civil o infraestructura</t>
  </si>
  <si>
    <t>2.2.7.1.07</t>
  </si>
  <si>
    <t>Mantenimiento, reparación, servicios de pintura y sus derivados</t>
  </si>
  <si>
    <t>2.2.7.2.01</t>
  </si>
  <si>
    <t>Mantenimiento y reparación de mobiliarios y equipos de oficina</t>
  </si>
  <si>
    <t>2.2.7.2.02</t>
  </si>
  <si>
    <t>Mantenimiento y reparación de equipos tecnología e información</t>
  </si>
  <si>
    <t>2.2.7.2.04</t>
  </si>
  <si>
    <t>Mantenimiento y reparación de equipos médicos, sanitarios y de laboratorio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</si>
  <si>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</si>
  <si>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</si>
  <si>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</si>
  <si>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</si>
  <si>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</si>
  <si>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</si>
  <si>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2.2.7.2.99</t>
  </si>
  <si>
    <t>Otros servicios de mantenimiento, reparación, desmonte e instalación</t>
  </si>
  <si>
    <t>2.2.8</t>
  </si>
  <si>
    <t>OTROS SERVICIOS NO INCLUIDOS EN CONCEPTOS ANTERIORES</t>
  </si>
  <si>
    <t>2.2.8.2.01</t>
  </si>
  <si>
    <t>Comisiones y gastos</t>
  </si>
  <si>
    <t>2.2.8.3.01</t>
  </si>
  <si>
    <t>Servicios sanitarios médicos y veterinarios</t>
  </si>
  <si>
    <t>2.2.8.5.01</t>
  </si>
  <si>
    <t>Fumigación</t>
  </si>
  <si>
    <t>2.2.8.5.03</t>
  </si>
  <si>
    <t>Limpieza e higiene</t>
  </si>
  <si>
    <t>2.2.8.6.01</t>
  </si>
  <si>
    <t>Eventos generales</t>
  </si>
  <si>
    <t>2.2.8.6.04</t>
  </si>
  <si>
    <t>Actuaciones artísticas</t>
  </si>
  <si>
    <t>2.2.8.7.01</t>
  </si>
  <si>
    <t>Servicios técnicos y profesionales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</si>
  <si>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</si>
  <si>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</si>
  <si>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</si>
  <si>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</si>
  <si>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</si>
  <si>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</si>
  <si>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</si>
  <si>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</si>
  <si>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</si>
  <si>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</si>
  <si>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2.2.8.8.02</t>
  </si>
  <si>
    <t>Derechos</t>
  </si>
  <si>
    <t>2.2.8.8.03</t>
  </si>
  <si>
    <t>Tasas</t>
  </si>
  <si>
    <t>2.2.9</t>
  </si>
  <si>
    <t>OTRAS CONTRATACIONES DE SERVICIOS</t>
  </si>
  <si>
    <t>2.2.9.2.01</t>
  </si>
  <si>
    <t>Servicios de alimentación</t>
  </si>
  <si>
    <t>2.2.9.2.03</t>
  </si>
  <si>
    <t>Servicios de Catering</t>
  </si>
  <si>
    <t>MATERIALES Y SUMINISTROS</t>
  </si>
  <si>
    <t>2.3.1</t>
  </si>
  <si>
    <t>ALIMENTOS Y PRODUCTOS AGROFORESTALES</t>
  </si>
  <si>
    <t>2.3.1.1.01</t>
  </si>
  <si>
    <t>Alimentos y bebidas para personas</t>
  </si>
  <si>
    <t>2.3.1.3.02</t>
  </si>
  <si>
    <t>Productos agrícolas</t>
  </si>
  <si>
    <t>2.3.1.3.03</t>
  </si>
  <si>
    <t>Productos forestales</t>
  </si>
  <si>
    <t>2.3.2</t>
  </si>
  <si>
    <t>TEXTILES Y VESTUARIOS</t>
  </si>
  <si>
    <t>2.3.2.2.01</t>
  </si>
  <si>
    <t>Acabados y Textiles</t>
  </si>
  <si>
    <t>2.3.2.3.01</t>
  </si>
  <si>
    <t>Prendas y accesorios de vestir</t>
  </si>
  <si>
    <t>2.3.3</t>
  </si>
  <si>
    <t xml:space="preserve"> PRODUCTOS DE PAPEL, CARTÓN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</si>
  <si>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</si>
  <si>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</si>
  <si>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</si>
  <si>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</si>
  <si>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</si>
  <si>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</si>
  <si>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2.3.3.4.01</t>
  </si>
  <si>
    <t>Libros, revistas y periódicos</t>
  </si>
  <si>
    <t>2.3.4</t>
  </si>
  <si>
    <t>PRODUCTOS FARMACÉUTICOS</t>
  </si>
  <si>
    <t>2.3.4.1.01</t>
  </si>
  <si>
    <t>Productos medicinales para uso humano</t>
  </si>
  <si>
    <t>2.3.5</t>
  </si>
  <si>
    <t>PRODUCTOS DE CUERO, CAUCHO Y PLÁSTICO</t>
  </si>
  <si>
    <t>2.3.5.3.01</t>
  </si>
  <si>
    <t>Llantas y neumáticos</t>
  </si>
  <si>
    <t xml:space="preserve">2.3.5.5.01   </t>
  </si>
  <si>
    <t xml:space="preserve">Plástico          </t>
  </si>
  <si>
    <t>2.3.6</t>
  </si>
  <si>
    <t>PRODUCTOS DE MINERALES, METÁLICOS Y NO METÁLICOS</t>
  </si>
  <si>
    <t>2.3.6.1.04</t>
  </si>
  <si>
    <t>Productos de yeso</t>
  </si>
  <si>
    <t xml:space="preserve">2.3.6.2.02      </t>
  </si>
  <si>
    <t xml:space="preserve">Productos de loza </t>
  </si>
  <si>
    <t>2.3.6.3.04</t>
  </si>
  <si>
    <t>Herramientas menores</t>
  </si>
  <si>
    <t xml:space="preserve">2.3.6.3.06  </t>
  </si>
  <si>
    <t xml:space="preserve">Productos metálicos  </t>
  </si>
  <si>
    <t>2.3.6.4.06</t>
  </si>
  <si>
    <t>Productos abrasivos</t>
  </si>
  <si>
    <t>2.3.7</t>
  </si>
  <si>
    <t>COMBUSTIBLES, LUBRICANTES, PRODUCTOS QUÍMICOS Y CONEXOS</t>
  </si>
  <si>
    <t>2.3.7.1.01</t>
  </si>
  <si>
    <t>Gasolina</t>
  </si>
  <si>
    <t>2.3.7.1.02</t>
  </si>
  <si>
    <t>Gasoil</t>
  </si>
  <si>
    <t>2.3.7.1.06</t>
  </si>
  <si>
    <t>Lubricantes</t>
  </si>
  <si>
    <t>2.3.7.2.03</t>
  </si>
  <si>
    <t>Productos químicos de uso personal y de laboratorios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</si>
  <si>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</si>
  <si>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</si>
  <si>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</si>
  <si>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</si>
  <si>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</si>
  <si>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</si>
  <si>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2.3.8</t>
  </si>
  <si>
    <t>2.3.8 - GASTOS QUE SE ASIGNARÁN DURANTE EL EJERCICIO (ART. 32 Y 33 LEY 423-06)</t>
  </si>
  <si>
    <t>2.3.9</t>
  </si>
  <si>
    <t>PRODUCTOS Y ÚTILES VARIOS</t>
  </si>
  <si>
    <t>2.3.9.1.01</t>
  </si>
  <si>
    <t>Útiles y materiales de limpieza e higiene</t>
  </si>
  <si>
    <t>2.3.9.1.02</t>
  </si>
  <si>
    <t>Materiales de limpieza e higiene personal</t>
  </si>
  <si>
    <t>2.3.9.2.01</t>
  </si>
  <si>
    <t>Útiles y materiales de escritorio, oficina e informática</t>
  </si>
  <si>
    <t>2.3.9.3.01</t>
  </si>
  <si>
    <t>Utiles menores médico quirurgicos y de laboratorio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</si>
  <si>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</si>
  <si>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</si>
  <si>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</si>
  <si>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</si>
  <si>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</si>
  <si>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</si>
  <si>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</si>
  <si>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Accesorios</t>
  </si>
  <si>
    <t>2.3.9.9.01</t>
  </si>
  <si>
    <t>Productos y Utiles Varios  n.i.p</t>
  </si>
  <si>
    <t>2.3.9.9.04</t>
  </si>
  <si>
    <t>Productos y útiles de defensa y seguridad</t>
  </si>
  <si>
    <t>2.3.9.9.05</t>
  </si>
  <si>
    <t>Productos y útiles diversos</t>
  </si>
  <si>
    <t>TRANSFERENCIAS CORRIENTES</t>
  </si>
  <si>
    <t>2.4.1</t>
  </si>
  <si>
    <t>TRANSFERENCIAS CORRIENTES AL SECTOR PRIVADO</t>
  </si>
  <si>
    <t>2.4.1.1.01</t>
  </si>
  <si>
    <t>Pensiones</t>
  </si>
  <si>
    <t>2.4.1.1.02</t>
  </si>
  <si>
    <t>Jubilaciones</t>
  </si>
  <si>
    <t>2.4.1.2.02</t>
  </si>
  <si>
    <t>Ayudas y donaciones ocasionales a hogares y personas</t>
  </si>
  <si>
    <t>2.4.2</t>
  </si>
  <si>
    <t>TRANSFERENCIAS CORRIENTES AL  GOBIERNO GENERAL NACIONAL</t>
  </si>
  <si>
    <t>2.4.3</t>
  </si>
  <si>
    <t>TRANSFERENCIAS CORRIENTES A GOBIERNOS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</si>
  <si>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</si>
  <si>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</si>
  <si>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</si>
  <si>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</si>
  <si>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2.4.7</t>
  </si>
  <si>
    <t>TRANSFERENCIAS CORRIENTES AL SECTOR EXTERNO</t>
  </si>
  <si>
    <t>2.4.9</t>
  </si>
  <si>
    <t>TRANSFERENCIAS CORRIENTES A OTRAS INSTITUCIONES PÚBLICAS</t>
  </si>
  <si>
    <t>TRANSFERENCIAS DE CAPITAL</t>
  </si>
  <si>
    <t xml:space="preserve">2.5.1 </t>
  </si>
  <si>
    <t>TRANSFERENCIA DE CAPITAL AL SECTOR PRIVADO</t>
  </si>
  <si>
    <t xml:space="preserve">2.5.2 </t>
  </si>
  <si>
    <t>TRANSFERENCIAS DE CAPITAL A GOBIERNO GENERAL NACIONAL</t>
  </si>
  <si>
    <t xml:space="preserve">2.5.3 </t>
  </si>
  <si>
    <t>TRANSFERENCIAS DE CAPITAL A GOBIERNOS GENERALES LOCALES</t>
  </si>
  <si>
    <t xml:space="preserve">2.5.4 </t>
  </si>
  <si>
    <t>TRANSFERENCIAS DE CAPITAL A EMPRESAS PUBLICAS NO FINANCIERAS</t>
  </si>
  <si>
    <t xml:space="preserve">2.5.5 </t>
  </si>
  <si>
    <t>TRANSFERENCIAS DE CAPITAL A INSTITUCIONES PUBLICAS FINANCIERAS</t>
  </si>
  <si>
    <t xml:space="preserve">2.5.6 </t>
  </si>
  <si>
    <t>TRANSFERENCIAS DE CAPITAL AL SECTOR EXTERNO</t>
  </si>
  <si>
    <t xml:space="preserve">2.5.9 </t>
  </si>
  <si>
    <t>TRANSFERENCIAS DE CAPITAL A OTRAS INSTITUCIONES PUBLICAS</t>
  </si>
  <si>
    <t>BIENES MUEBLES, INMUEBLES E INTANGIBLES</t>
  </si>
  <si>
    <t>2.6.1</t>
  </si>
  <si>
    <t>MOBILIARIO Y EQUIPO</t>
  </si>
  <si>
    <t>2.6.1.1.01</t>
  </si>
  <si>
    <t>Muebles, equipos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</si>
  <si>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</si>
  <si>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</si>
  <si>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</si>
  <si>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</si>
  <si>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</si>
  <si>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</si>
  <si>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</t>
  </si>
  <si>
    <t>MOBILIARIO Y EQUIPO EDUCACIONAL Y RECREATIVO</t>
  </si>
  <si>
    <t>2.6.2.1.01</t>
  </si>
  <si>
    <t>Equipos y Aparatos Audiovisuales</t>
  </si>
  <si>
    <t>2.6.2.3.01</t>
  </si>
  <si>
    <t>Cámaras fotográficas y de video</t>
  </si>
  <si>
    <t>2.6.3</t>
  </si>
  <si>
    <t>EQUIPO E INSTRUMENTAL, CIENTÍFICO Y LABORATORIO</t>
  </si>
  <si>
    <t>2.6.3.1.01</t>
  </si>
  <si>
    <t>Equipo médico y de laboratorio</t>
  </si>
  <si>
    <t>2.6.3.2.01</t>
  </si>
  <si>
    <t>Instrumental médico y de laboratorio</t>
  </si>
  <si>
    <t>2.6.4</t>
  </si>
  <si>
    <t>VEHÍCULOS Y EQUIPO DE TRANSPORTE, TRACCIÓN Y ELEVACIÓN</t>
  </si>
  <si>
    <t>2.6.4.1.01</t>
  </si>
  <si>
    <t>Automóviles y camiones</t>
  </si>
  <si>
    <t>2.6.5</t>
  </si>
  <si>
    <t>MAQUINARIA, OTROS EQUIPOS Y HERRAMIENTAS</t>
  </si>
  <si>
    <t>2.6.5.2.01</t>
  </si>
  <si>
    <t>Maquinaria y equipo industrial</t>
  </si>
  <si>
    <t>2.6.5.2.02</t>
  </si>
  <si>
    <t>Maquinaria y equipos para el tratamiento y suministro de agua</t>
  </si>
  <si>
    <t>2.6.5.4.01</t>
  </si>
  <si>
    <t>Sistemas y equipos de climatización</t>
  </si>
  <si>
    <t>2.6.5.4.02</t>
  </si>
  <si>
    <t>Equipos de climatización</t>
  </si>
  <si>
    <t>2.6.5.5.01</t>
  </si>
  <si>
    <t>Equipo de comunicación, telecomunicaciones y señalamiento</t>
  </si>
  <si>
    <t>2.6.5.6.01</t>
  </si>
  <si>
    <t>Equipo de generación eléctrica y a fines</t>
  </si>
  <si>
    <t>2.6.5.7.01</t>
  </si>
  <si>
    <t>Máquinas-herramientas</t>
  </si>
  <si>
    <t>2.6.5.8.01</t>
  </si>
  <si>
    <t>Otros equipos</t>
  </si>
  <si>
    <t>2.6.6</t>
  </si>
  <si>
    <t>EQUIPOS DE DEFENSA Y SEGURIDAD</t>
  </si>
  <si>
    <t>2.6.6.2.01</t>
  </si>
  <si>
    <t>Equipos de seguridad</t>
  </si>
  <si>
    <t>2.6.7</t>
  </si>
  <si>
    <t>ACTIVOS BIÓLOGICOS CULTIVABLES</t>
  </si>
  <si>
    <t>2.6.8</t>
  </si>
  <si>
    <t>BIENES INTANGIBLES</t>
  </si>
  <si>
    <t>2.6.8.3.01</t>
  </si>
  <si>
    <t>Programas de informática</t>
  </si>
  <si>
    <t>2.6.9</t>
  </si>
  <si>
    <t>EDIFICIOS, ESTRUCTURAS, TIERRAS, TERRENOS Y OBJETOS DE VALOR</t>
  </si>
  <si>
    <t>OBRAS</t>
  </si>
  <si>
    <t>2.7.1</t>
  </si>
  <si>
    <t>OBRAS EN EDIFICACIONES</t>
  </si>
  <si>
    <t>2.7.1.2.01</t>
  </si>
  <si>
    <t>Obras para edificación no residencial</t>
  </si>
  <si>
    <t>2.7.2</t>
  </si>
  <si>
    <t>INFRAESTRUCTURA</t>
  </si>
  <si>
    <t>2.7.3</t>
  </si>
  <si>
    <t>CONSTRUCCIONES EN BIENES CONCESIONADOS</t>
  </si>
  <si>
    <t>2.7.4</t>
  </si>
  <si>
    <t>GASTOS QUE SE ASIGNARÁN DURANTE EL EJERCICIO PARA INVERSIÓN (ART. 32 Y 33 LEY 423-06)</t>
  </si>
  <si>
    <t>ADQUISICION DE ACTIVOS FINANCIEROS CON FINES DE POLÍTICA</t>
  </si>
  <si>
    <t>2.8.1</t>
  </si>
  <si>
    <t>CONCESIÓN DE PRESTAMOS</t>
  </si>
  <si>
    <t>2.8.2</t>
  </si>
  <si>
    <t>ADQUISICIÓN DE TÍTULOS VALORES REPRESENTATIVOS DE DEUDA</t>
  </si>
  <si>
    <t>GASTOS FINANCIEROS</t>
  </si>
  <si>
    <t>2.9.1</t>
  </si>
  <si>
    <t>INTERESES DE LA DEUDA PÚBLICA INTERNA</t>
  </si>
  <si>
    <t>2.9.2</t>
  </si>
  <si>
    <t>INTERESES DE LA DEUDA PUBLICA EXTERNA</t>
  </si>
  <si>
    <t>2.9.4</t>
  </si>
  <si>
    <t>COMISIONES Y OTROS GASTOS BANCARIOS DE LA DEUDA PÚBLICA</t>
  </si>
  <si>
    <t>APLICACIONES FINANCIERAS</t>
  </si>
  <si>
    <t>INCREMENTO DE ACTIVOS FINANCIEROS</t>
  </si>
  <si>
    <t xml:space="preserve">4.1.1 </t>
  </si>
  <si>
    <t>INCREMENTO DE ACTIVOS FINANCIEROS CORRIENTES</t>
  </si>
  <si>
    <t>4.1.2</t>
  </si>
  <si>
    <t>INCREMENTO DE ACTIVOS FINANCIEROS NO CORRIENTES</t>
  </si>
  <si>
    <t>DISMINUCIÓN DE PASIVOS</t>
  </si>
  <si>
    <t xml:space="preserve">4.2.1 </t>
  </si>
  <si>
    <t>DISMINUCIÓN DE PASIVOS CORRIENTES</t>
  </si>
  <si>
    <t xml:space="preserve">4.2.2 </t>
  </si>
  <si>
    <t>DISMINUCIÓN DE PASIVOS NO CORRIENTES</t>
  </si>
  <si>
    <t>DISMINUCIÓN DE FONDOS DE TERCEROS</t>
  </si>
  <si>
    <t xml:space="preserve">4.3.5 </t>
  </si>
  <si>
    <t>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</si>
  <si>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</si>
  <si>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</si>
  <si>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</si>
  <si>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</si>
  <si>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</si>
  <si>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</si>
  <si>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</si>
  <si>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</si>
  <si>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</si>
  <si>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 Reporte del -SIGEF</t>
  </si>
  <si>
    <t>Lic. Mirian R. Jaime</t>
  </si>
  <si>
    <t>Lic. Felipe Paulino Frias</t>
  </si>
  <si>
    <t>Enc. Div. Contabilidad</t>
  </si>
  <si>
    <t>Enc. Dpto. Financiero</t>
  </si>
  <si>
    <t>2.2.3.1.01</t>
  </si>
  <si>
    <t>Viáticos dentro del país</t>
  </si>
  <si>
    <t>2.2.5.8.01</t>
  </si>
  <si>
    <t>Otros alquileres y arrendamientos por derechos de usos</t>
  </si>
  <si>
    <t>2.2.9.1.01</t>
  </si>
  <si>
    <t>Otras contrataciones de servicios</t>
  </si>
  <si>
    <t>2.3.7.2.01</t>
  </si>
  <si>
    <t>Productos explosivos y pirotecnia</t>
  </si>
  <si>
    <t>2.3.9.2.02</t>
  </si>
  <si>
    <t>Útiles y materiales escolares y de enseñanzas</t>
  </si>
  <si>
    <t>2.3.9.4.01</t>
  </si>
  <si>
    <t>Útiles destinados a actividades deportivas, culturales y recreativas</t>
  </si>
  <si>
    <t xml:space="preserve">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</si>
</sst>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Times New Roman"/>
      <family val="1"/>
    </font>
    <font>
      <b/>
      <i/>
      <sz val="11"/>
      <color rgb="FF00206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5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43" fontId="4" fillId="0" borderId="0" xfId="0" applyNumberFormat="1" applyFont="1" applyAlignment="1">
      <alignment vertical="top"/>
    </xf>
    <xf numFmtId="43" fontId="4" fillId="0" borderId="0" xfId="1" applyFont="1" applyFill="1" applyBorder="1" applyAlignment="1">
      <alignment vertical="top"/>
    </xf>
    <xf numFmtId="43" fontId="6" fillId="0" borderId="0" xfId="1" applyFont="1" applyFill="1" applyBorder="1" applyAlignment="1">
      <alignment vertical="top"/>
    </xf>
    <xf numFmtId="43" fontId="4" fillId="0" borderId="0" xfId="1" applyFont="1" applyFill="1" applyBorder="1" applyAlignment="1">
      <alignment horizontal="left" vertical="top"/>
    </xf>
    <xf numFmtId="43" fontId="9" fillId="2" borderId="2" xfId="1" applyFont="1" applyFill="1" applyBorder="1" applyAlignment="1">
      <alignment horizontal="center" vertical="center" wrapText="1"/>
    </xf>
    <xf numFmtId="43" fontId="9" fillId="2" borderId="3" xfId="1" applyFont="1" applyFill="1" applyBorder="1" applyAlignment="1">
      <alignment horizontal="center" vertical="center" wrapText="1"/>
    </xf>
    <xf numFmtId="43" fontId="6" fillId="0" borderId="0" xfId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vertical="center" wrapText="1"/>
    </xf>
    <xf numFmtId="43" fontId="8" fillId="4" borderId="5" xfId="1" applyFont="1" applyFill="1" applyBorder="1" applyAlignment="1">
      <alignment vertical="center" wrapText="1"/>
    </xf>
    <xf numFmtId="0" fontId="12" fillId="0" borderId="0" xfId="0" applyFont="1"/>
    <xf numFmtId="0" fontId="13" fillId="0" borderId="0" xfId="0" applyFont="1" applyAlignment="1">
      <alignment vertical="top"/>
    </xf>
    <xf numFmtId="0" fontId="3" fillId="0" borderId="0" xfId="0" applyFont="1" applyAlignment="1">
      <alignment vertical="top"/>
    </xf>
    <xf numFmtId="43" fontId="5" fillId="0" borderId="0" xfId="1" applyFont="1" applyFill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43" fontId="3" fillId="0" borderId="0" xfId="0" applyNumberFormat="1" applyFont="1" applyAlignment="1">
      <alignment horizontal="left" vertical="center" wrapText="1"/>
    </xf>
    <xf numFmtId="43" fontId="4" fillId="0" borderId="0" xfId="1" applyFont="1" applyFill="1" applyBorder="1" applyAlignment="1">
      <alignment horizontal="right" vertical="center" wrapText="1" shrinkToFi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43" fontId="3" fillId="2" borderId="0" xfId="1" applyFont="1" applyFill="1" applyBorder="1" applyAlignment="1">
      <alignment vertical="center" wrapText="1"/>
    </xf>
    <xf numFmtId="43" fontId="3" fillId="2" borderId="0" xfId="1" applyFont="1" applyFill="1" applyBorder="1" applyAlignment="1">
      <alignment horizontal="right" vertical="center" wrapText="1" shrinkToFit="1"/>
    </xf>
    <xf numFmtId="4" fontId="3" fillId="0" borderId="0" xfId="0" applyNumberFormat="1" applyFont="1" applyAlignment="1">
      <alignment horizontal="left" vertical="center" wrapText="1"/>
    </xf>
    <xf numFmtId="43" fontId="4" fillId="0" borderId="0" xfId="1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 shrinkToFit="1"/>
    </xf>
    <xf numFmtId="0" fontId="5" fillId="2" borderId="0" xfId="0" applyFont="1" applyFill="1" applyAlignment="1">
      <alignment vertical="center" wrapText="1"/>
    </xf>
    <xf numFmtId="43" fontId="5" fillId="2" borderId="0" xfId="1" applyFont="1" applyFill="1" applyBorder="1" applyAlignment="1">
      <alignment horizontal="right" vertical="center" wrapText="1"/>
    </xf>
    <xf numFmtId="43" fontId="4" fillId="0" borderId="0" xfId="1" applyFont="1" applyFill="1" applyBorder="1" applyAlignment="1">
      <alignment vertical="center" wrapText="1" shrinkToFit="1"/>
    </xf>
    <xf numFmtId="43" fontId="3" fillId="3" borderId="0" xfId="1" applyFont="1" applyFill="1" applyBorder="1" applyAlignment="1">
      <alignment horizontal="right" vertical="center" wrapText="1" shrinkToFit="1"/>
    </xf>
    <xf numFmtId="43" fontId="3" fillId="0" borderId="0" xfId="1" applyFont="1" applyFill="1" applyBorder="1" applyAlignment="1">
      <alignment horizontal="center" vertical="top"/>
    </xf>
    <xf numFmtId="43" fontId="4" fillId="0" borderId="0" xfId="1" applyFont="1" applyFill="1" applyBorder="1" applyAlignment="1">
      <alignment horizontal="center" vertical="top"/>
    </xf>
    <xf numFmtId="43" fontId="5" fillId="3" borderId="0" xfId="1" applyFont="1" applyFill="1" applyBorder="1" applyAlignment="1">
      <alignment vertical="center" wrapText="1"/>
    </xf>
    <xf numFmtId="43" fontId="6" fillId="0" borderId="0" xfId="1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3" fillId="0" borderId="0" xfId="1" applyFont="1" applyFill="1" applyBorder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43" fontId="4" fillId="0" borderId="6" xfId="1" applyFont="1" applyFill="1" applyBorder="1" applyAlignment="1">
      <alignment vertical="top"/>
    </xf>
    <xf numFmtId="43" fontId="5" fillId="0" borderId="0" xfId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/>
    </xf>
    <xf numFmtId="43" fontId="6" fillId="0" borderId="0" xfId="1" applyFont="1" applyFill="1" applyBorder="1" applyAlignment="1">
      <alignment horizontal="right" wrapText="1"/>
    </xf>
    <xf numFmtId="43" fontId="4" fillId="0" borderId="0" xfId="0" applyNumberFormat="1" applyFont="1" applyAlignment="1">
      <alignment horizontal="left" vertical="top"/>
    </xf>
    <xf numFmtId="43" fontId="4" fillId="0" borderId="0" xfId="1" applyFont="1" applyFill="1" applyAlignment="1">
      <alignment horizontal="left" vertical="center" wrapText="1"/>
    </xf>
    <xf numFmtId="43" fontId="4" fillId="0" borderId="0" xfId="1" quotePrefix="1" applyFont="1" applyFill="1" applyBorder="1" applyAlignment="1">
      <alignment horizontal="right" vertical="center" wrapText="1" shrinkToFit="1"/>
    </xf>
    <xf numFmtId="43" fontId="4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43" fontId="3" fillId="0" borderId="7" xfId="1" applyFont="1" applyFill="1" applyBorder="1" applyAlignment="1">
      <alignment horizontal="center" vertical="top"/>
    </xf>
    <xf numFmtId="0" fontId="4" fillId="0" borderId="0" xfId="0" applyFont="1" applyAlignment="1">
      <alignment vertical="center" wrapText="1"/>
    </xf>
    <xf numFmtId="0" fontId="15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43" fontId="8" fillId="0" borderId="0" xfId="1" applyFont="1" applyFill="1" applyBorder="1" applyAlignment="1">
      <alignment horizontal="left" vertical="top" wrapText="1"/>
    </xf>
    <xf numFmtId="43" fontId="8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43" fontId="1" fillId="0" borderId="0" xfId="1" applyFont="1" applyFill="1" applyBorder="1" applyAlignment="1">
      <alignment wrapText="1"/>
    </xf>
    <xf numFmtId="4" fontId="4" fillId="0" borderId="0" xfId="0" applyNumberFormat="1" applyFont="1" applyAlignment="1">
      <alignment horizontal="right" vertical="top" wrapText="1"/>
    </xf>
    <xf numFmtId="4" fontId="0" fillId="0" borderId="0" xfId="0" applyNumberFormat="1" applyAlignment="1">
      <alignment horizontal="right" vertical="top" wrapText="1"/>
    </xf>
    <xf numFmtId="4" fontId="16" fillId="0" borderId="0" xfId="0" applyNumberFormat="1" applyFont="1" applyAlignment="1">
      <alignment horizontal="right" vertical="top" wrapText="1"/>
    </xf>
    <xf numFmtId="4" fontId="4" fillId="0" borderId="0" xfId="0" applyNumberFormat="1" applyFont="1" applyAlignment="1">
      <alignment vertical="top" wrapText="1"/>
    </xf>
    <xf numFmtId="43" fontId="4" fillId="0" borderId="0" xfId="1" applyFont="1" applyFill="1" applyBorder="1" applyAlignment="1">
      <alignment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4" fontId="0" fillId="0" borderId="0" xfId="0" applyNumberFormat="1" applyAlignment="1">
      <alignment vertical="top" wrapText="1"/>
    </xf>
    <xf numFmtId="43" fontId="4" fillId="0" borderId="0" xfId="1" applyFont="1" applyFill="1" applyAlignment="1">
      <alignment vertical="top" wrapText="1"/>
    </xf>
    <xf numFmtId="4" fontId="4" fillId="0" borderId="0" xfId="0" applyNumberFormat="1" applyFont="1" applyAlignment="1">
      <alignment horizontal="right" wrapText="1"/>
    </xf>
    <xf numFmtId="43" fontId="4" fillId="0" borderId="0" xfId="1" applyFont="1" applyAlignment="1">
      <alignment horizontal="right" vertical="top" wrapText="1"/>
    </xf>
    <xf numFmtId="43" fontId="1" fillId="0" borderId="0" xfId="1" applyFont="1" applyFill="1" applyBorder="1" applyAlignment="1">
      <alignment horizontal="right" wrapText="1"/>
    </xf>
    <xf numFmtId="43" fontId="14" fillId="5" borderId="0" xfId="1" applyFont="1" applyFill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481745</xdr:colOff>
      <xdr:row>0</xdr:row>
      <xdr:rowOff>73270</xdr:rowOff>
    </xdr:from>
    <xdr:to>
      <xdr:col>7</xdr:col>
      <xdr:colOff>987876</xdr:colOff>
      <xdr:row>8</xdr:row>
      <xdr:rowOff>50136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0D039E-A50F-49FC-B8A7-8198ABA68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6899" y="73270"/>
          <a:ext cx="3224419" cy="1500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T253"/>
  <sheetViews>
    <sheetView showGridLines="0" tabSelected="1" topLeftCell="H1" zoomScale="130" zoomScaleNormal="130" workbookViewId="0">
      <selection activeCell="B62" sqref="B62"/>
    </sheetView>
  </sheetViews>
  <sheetFormatPr baseColWidth="10" defaultColWidth="9.33203125" defaultRowHeight="15" x14ac:dyDescent="0.2"/>
  <cols>
    <col min="1" max="1" width="13.83203125" style="2" customWidth="1"/>
    <col min="2" max="2" width="45" style="2" customWidth="1"/>
    <col min="3" max="3" width="24.33203125" style="6" customWidth="1"/>
    <col min="4" max="4" width="27.5" style="7" customWidth="1"/>
    <col min="5" max="5" width="26.1640625" style="8" customWidth="1"/>
    <col min="6" max="6" width="25.83203125" style="8" customWidth="1"/>
    <col min="7" max="7" width="21.6640625" style="8" customWidth="1"/>
    <col min="8" max="8" width="26.33203125" style="8" customWidth="1"/>
    <col min="9" max="9" width="31.83203125" style="8" customWidth="1"/>
    <col min="10" max="10" width="38.33203125" style="8" customWidth="1"/>
    <col min="11" max="11" width="25.1640625" style="8" customWidth="1"/>
    <col min="12" max="12" width="24.1640625" style="8" customWidth="1"/>
    <col min="13" max="13" width="0.1640625" style="8" hidden="1" customWidth="1"/>
    <col min="14" max="14" width="1.1640625" style="8" hidden="1" customWidth="1"/>
    <col min="15" max="15" width="2.5" style="8" hidden="1" customWidth="1"/>
    <col min="16" max="16" width="3" style="8" hidden="1" customWidth="1"/>
    <col min="17" max="17" width="22.33203125" style="8" customWidth="1"/>
    <col min="18" max="18" width="31.5" style="1" customWidth="1"/>
    <col min="19" max="19" width="18.5" style="1" customWidth="1"/>
    <col min="20" max="20" width="16.6640625" style="1" bestFit="1" customWidth="1"/>
    <col min="21" max="16384" width="9.33203125" style="1"/>
  </cols>
  <sheetData>
    <row r="5" spans="1:19" x14ac:dyDescent="0.2">
      <c r="R5" s="49">
        <f>F15-1958753458.07</f>
        <v>0</v>
      </c>
    </row>
    <row r="8" spans="1:19" x14ac:dyDescent="0.2">
      <c r="E8" s="8" t="s">
        <v>0</v>
      </c>
      <c r="F8" s="8" t="s">
        <v>0</v>
      </c>
    </row>
    <row r="9" spans="1:19" ht="18.75" x14ac:dyDescent="0.2">
      <c r="A9" s="62" t="s">
        <v>426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</row>
    <row r="10" spans="1:19" x14ac:dyDescent="0.2">
      <c r="A10" s="63" t="s">
        <v>1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49"/>
    </row>
    <row r="11" spans="1:19" x14ac:dyDescent="0.2">
      <c r="A11" s="63" t="s">
        <v>2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</row>
    <row r="12" spans="1:19" x14ac:dyDescent="0.2">
      <c r="E12" s="8" t="s">
        <v>3</v>
      </c>
      <c r="F12" s="8" t="s">
        <v>3</v>
      </c>
      <c r="R12" s="49"/>
    </row>
    <row r="13" spans="1:19" x14ac:dyDescent="0.2">
      <c r="B13" s="5"/>
      <c r="G13" s="21"/>
      <c r="R13" s="49"/>
    </row>
    <row r="14" spans="1:19" s="43" customFormat="1" ht="33" customHeight="1" x14ac:dyDescent="0.2">
      <c r="A14" s="64" t="s">
        <v>4</v>
      </c>
      <c r="B14" s="65"/>
      <c r="C14" s="9" t="s">
        <v>5</v>
      </c>
      <c r="D14" s="9" t="s">
        <v>6</v>
      </c>
      <c r="E14" s="9" t="s">
        <v>7</v>
      </c>
      <c r="F14" s="9" t="s">
        <v>8</v>
      </c>
      <c r="G14" s="9" t="s">
        <v>9</v>
      </c>
      <c r="H14" s="9" t="s">
        <v>10</v>
      </c>
      <c r="I14" s="9" t="s">
        <v>11</v>
      </c>
      <c r="J14" s="9" t="s">
        <v>12</v>
      </c>
      <c r="K14" s="9" t="s">
        <v>13</v>
      </c>
      <c r="L14" s="9" t="s">
        <v>14</v>
      </c>
      <c r="M14" s="9" t="s">
        <v>15</v>
      </c>
      <c r="N14" s="9" t="s">
        <v>16</v>
      </c>
      <c r="O14" s="9" t="s">
        <v>17</v>
      </c>
      <c r="P14" s="9" t="s">
        <v>18</v>
      </c>
      <c r="Q14" s="10" t="s">
        <v>19</v>
      </c>
      <c r="R14" s="44"/>
    </row>
    <row r="15" spans="1:19" s="69" customFormat="1" x14ac:dyDescent="0.2">
      <c r="A15" s="66" t="s">
        <v>20</v>
      </c>
      <c r="B15" s="66"/>
      <c r="C15" s="67">
        <f>+C17+C38+C100+C148+C159+C167+C196+C202+C205</f>
        <v>25525319859</v>
      </c>
      <c r="D15" s="67">
        <f t="shared" ref="D15:P15" si="0">+D17+D38+D100+D148+D159+D167+D196+D202</f>
        <v>27487406334.419998</v>
      </c>
      <c r="E15" s="67">
        <f>+E17+E38+E100+E148+E159+E167+E196+E202</f>
        <v>1968315854.3700001</v>
      </c>
      <c r="F15" s="67">
        <f t="shared" si="0"/>
        <v>1958753458.0699999</v>
      </c>
      <c r="G15" s="67">
        <f t="shared" si="0"/>
        <v>1981100128.79</v>
      </c>
      <c r="H15" s="67">
        <f t="shared" si="0"/>
        <v>1966539086.0500002</v>
      </c>
      <c r="I15" s="67">
        <f t="shared" si="0"/>
        <v>2209424160.2600002</v>
      </c>
      <c r="J15" s="67">
        <f t="shared" si="0"/>
        <v>2167072785.6500001</v>
      </c>
      <c r="K15" s="67">
        <f>+K17+K38+K100+K148+K159+K167+K196+K202</f>
        <v>2218313558.1900001</v>
      </c>
      <c r="L15" s="67">
        <f t="shared" si="0"/>
        <v>2164079307.5999999</v>
      </c>
      <c r="M15" s="67">
        <f t="shared" si="0"/>
        <v>0</v>
      </c>
      <c r="N15" s="67">
        <f t="shared" si="0"/>
        <v>0</v>
      </c>
      <c r="O15" s="67">
        <f t="shared" si="0"/>
        <v>0</v>
      </c>
      <c r="P15" s="67">
        <f t="shared" si="0"/>
        <v>0</v>
      </c>
      <c r="Q15" s="67">
        <f>SUM(E15:L15)</f>
        <v>16633598338.980001</v>
      </c>
      <c r="R15" s="67"/>
      <c r="S15" s="68"/>
    </row>
    <row r="16" spans="1:19" s="19" customFormat="1" x14ac:dyDescent="0.2">
      <c r="A16" s="12">
        <v>2</v>
      </c>
      <c r="B16" s="13" t="s">
        <v>21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 t="s">
        <v>0</v>
      </c>
      <c r="Q16" s="34"/>
      <c r="R16" s="20"/>
    </row>
    <row r="17" spans="1:18" s="19" customFormat="1" x14ac:dyDescent="0.2">
      <c r="A17" s="24">
        <v>2.1</v>
      </c>
      <c r="B17" s="25" t="s">
        <v>22</v>
      </c>
      <c r="C17" s="26">
        <f t="shared" ref="C17:H17" si="1">+C18+C26+C33</f>
        <v>204668131</v>
      </c>
      <c r="D17" s="26">
        <f t="shared" si="1"/>
        <v>357498429.31999993</v>
      </c>
      <c r="E17" s="26">
        <f t="shared" si="1"/>
        <v>20998111.779999997</v>
      </c>
      <c r="F17" s="26">
        <f t="shared" si="1"/>
        <v>20835490.789999999</v>
      </c>
      <c r="G17" s="26">
        <f t="shared" si="1"/>
        <v>20844914.899999999</v>
      </c>
      <c r="H17" s="26">
        <f t="shared" si="1"/>
        <v>20974062.759999998</v>
      </c>
      <c r="I17" s="26">
        <f t="shared" ref="I17:P17" si="2">+I18+I26+I33</f>
        <v>35565126.990000002</v>
      </c>
      <c r="J17" s="26">
        <f>+J18+J26+J33</f>
        <v>20419396.43</v>
      </c>
      <c r="K17" s="26">
        <f>+K18+K26+K33</f>
        <v>21695436.57</v>
      </c>
      <c r="L17" s="26">
        <f>+L18+L26+L33</f>
        <v>20720782.77</v>
      </c>
      <c r="M17" s="26">
        <f t="shared" si="2"/>
        <v>0</v>
      </c>
      <c r="N17" s="26">
        <f t="shared" si="2"/>
        <v>0</v>
      </c>
      <c r="O17" s="26">
        <f t="shared" si="2"/>
        <v>0</v>
      </c>
      <c r="P17" s="26">
        <f t="shared" si="2"/>
        <v>0</v>
      </c>
      <c r="Q17" s="27">
        <f>SUM(E17:L17)</f>
        <v>182053322.99000001</v>
      </c>
      <c r="R17" s="28"/>
    </row>
    <row r="18" spans="1:18" s="22" customFormat="1" x14ac:dyDescent="0.2">
      <c r="A18" s="4" t="s">
        <v>23</v>
      </c>
      <c r="B18" s="58" t="s">
        <v>24</v>
      </c>
      <c r="C18" s="29">
        <f t="shared" ref="C18:H18" si="3">SUM(C19:C25)</f>
        <v>149816079</v>
      </c>
      <c r="D18" s="29">
        <f>SUM(D19:D25)</f>
        <v>253628862.17999998</v>
      </c>
      <c r="E18" s="29">
        <f t="shared" si="3"/>
        <v>17599860.219999999</v>
      </c>
      <c r="F18" s="29">
        <f t="shared" si="3"/>
        <v>17444261.010000002</v>
      </c>
      <c r="G18" s="29">
        <f t="shared" si="3"/>
        <v>17396283.260000002</v>
      </c>
      <c r="H18" s="29">
        <f t="shared" si="3"/>
        <v>17539551.48</v>
      </c>
      <c r="I18" s="29">
        <f>SUM(I19:I25)</f>
        <v>17318567.77</v>
      </c>
      <c r="J18" s="29">
        <f>SUM(J19:J25)</f>
        <v>16996056.470000003</v>
      </c>
      <c r="K18" s="29">
        <f>SUM(K19:K25)</f>
        <v>17650196.98</v>
      </c>
      <c r="L18" s="29">
        <f>SUM(L19:L25)</f>
        <v>17275062.73</v>
      </c>
      <c r="M18" s="29"/>
      <c r="N18" s="29"/>
      <c r="O18" s="29"/>
      <c r="P18" s="29"/>
      <c r="Q18" s="21">
        <f>SUM(E18:L18)</f>
        <v>139219839.92000002</v>
      </c>
      <c r="R18" s="52"/>
    </row>
    <row r="19" spans="1:18" s="22" customFormat="1" x14ac:dyDescent="0.25">
      <c r="A19" s="4" t="s">
        <v>25</v>
      </c>
      <c r="B19" s="58" t="s">
        <v>26</v>
      </c>
      <c r="C19" s="70">
        <v>103400842</v>
      </c>
      <c r="D19" s="29">
        <v>183918159.03999999</v>
      </c>
      <c r="E19" s="29">
        <v>13901280.619999999</v>
      </c>
      <c r="F19" s="29">
        <v>13812787.550000001</v>
      </c>
      <c r="G19" s="21">
        <v>13825387.550000001</v>
      </c>
      <c r="H19" s="71">
        <v>13787137.550000001</v>
      </c>
      <c r="I19" s="72">
        <v>13674418.720000001</v>
      </c>
      <c r="J19" s="21">
        <v>13105176.380000001</v>
      </c>
      <c r="K19" s="71">
        <v>13697318.720000001</v>
      </c>
      <c r="L19" s="71">
        <v>13665352.050000001</v>
      </c>
      <c r="M19" s="73"/>
      <c r="N19" s="21"/>
      <c r="O19" s="21"/>
      <c r="P19" s="21"/>
      <c r="Q19" s="21">
        <f t="shared" ref="Q19:Q37" si="4">SUM(E19:L19)</f>
        <v>109468859.13999999</v>
      </c>
      <c r="R19" s="53"/>
    </row>
    <row r="20" spans="1:18" s="22" customFormat="1" x14ac:dyDescent="0.25">
      <c r="A20" s="4" t="s">
        <v>27</v>
      </c>
      <c r="B20" s="58" t="s">
        <v>28</v>
      </c>
      <c r="C20" s="70">
        <v>1062000</v>
      </c>
      <c r="D20" s="29">
        <v>1062000</v>
      </c>
      <c r="E20" s="21"/>
      <c r="F20" s="21"/>
      <c r="G20" s="21"/>
      <c r="H20" s="71"/>
      <c r="I20" s="71"/>
      <c r="J20" s="21"/>
      <c r="K20" s="71"/>
      <c r="L20" s="71"/>
      <c r="M20" s="73"/>
      <c r="N20" s="21"/>
      <c r="O20" s="21"/>
      <c r="P20" s="21"/>
      <c r="Q20" s="21">
        <f t="shared" si="4"/>
        <v>0</v>
      </c>
      <c r="R20" s="53"/>
    </row>
    <row r="21" spans="1:18" s="22" customFormat="1" x14ac:dyDescent="0.25">
      <c r="A21" s="4" t="s">
        <v>29</v>
      </c>
      <c r="B21" s="4" t="s">
        <v>30</v>
      </c>
      <c r="C21" s="70">
        <v>32472000</v>
      </c>
      <c r="D21" s="29">
        <v>43908000</v>
      </c>
      <c r="E21" s="21">
        <v>3396000</v>
      </c>
      <c r="F21" s="21">
        <v>3303000</v>
      </c>
      <c r="G21" s="21">
        <v>3355000</v>
      </c>
      <c r="H21" s="21">
        <v>3355000</v>
      </c>
      <c r="I21" s="71">
        <v>3415000</v>
      </c>
      <c r="J21" s="21">
        <v>3415000</v>
      </c>
      <c r="K21" s="73">
        <v>3465000</v>
      </c>
      <c r="L21" s="71">
        <v>3465000</v>
      </c>
      <c r="M21" s="73"/>
      <c r="N21" s="21"/>
      <c r="O21" s="21"/>
      <c r="P21" s="21"/>
      <c r="Q21" s="21">
        <f t="shared" si="4"/>
        <v>27169000</v>
      </c>
    </row>
    <row r="22" spans="1:18" s="22" customFormat="1" x14ac:dyDescent="0.25">
      <c r="A22" s="4" t="s">
        <v>31</v>
      </c>
      <c r="B22" s="4" t="s">
        <v>32</v>
      </c>
      <c r="C22" s="70">
        <v>0</v>
      </c>
      <c r="D22" s="29">
        <v>1629933.32</v>
      </c>
      <c r="E22" s="21"/>
      <c r="F22" s="21">
        <v>60000</v>
      </c>
      <c r="G22" s="21">
        <v>110000</v>
      </c>
      <c r="H22" s="21">
        <v>110000</v>
      </c>
      <c r="I22" s="71">
        <v>198000</v>
      </c>
      <c r="J22" s="21">
        <v>41000</v>
      </c>
      <c r="K22" s="73">
        <v>235000</v>
      </c>
      <c r="L22" s="71">
        <v>110866.66</v>
      </c>
      <c r="M22" s="73"/>
      <c r="N22" s="21"/>
      <c r="O22" s="21"/>
      <c r="P22" s="21"/>
      <c r="Q22" s="21">
        <f t="shared" si="4"/>
        <v>864866.66</v>
      </c>
    </row>
    <row r="23" spans="1:18" s="22" customFormat="1" x14ac:dyDescent="0.25">
      <c r="A23" s="4" t="s">
        <v>33</v>
      </c>
      <c r="B23" s="4" t="s">
        <v>34</v>
      </c>
      <c r="C23" s="70">
        <v>11381237</v>
      </c>
      <c r="D23" s="29">
        <v>20110769.82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>
        <f t="shared" si="4"/>
        <v>0</v>
      </c>
      <c r="R23" s="52"/>
    </row>
    <row r="24" spans="1:18" s="22" customFormat="1" x14ac:dyDescent="0.25">
      <c r="A24" s="4" t="s">
        <v>35</v>
      </c>
      <c r="B24" s="4" t="s">
        <v>36</v>
      </c>
      <c r="C24" s="70">
        <v>750000</v>
      </c>
      <c r="D24" s="70">
        <v>1500000</v>
      </c>
      <c r="E24" s="21">
        <v>70000</v>
      </c>
      <c r="F24" s="21">
        <v>46000</v>
      </c>
      <c r="G24" s="21"/>
      <c r="H24" s="21">
        <v>78000</v>
      </c>
      <c r="I24" s="21"/>
      <c r="J24" s="21">
        <v>112750</v>
      </c>
      <c r="K24" s="21">
        <v>239588</v>
      </c>
      <c r="L24" s="73">
        <v>20000</v>
      </c>
      <c r="M24" s="21"/>
      <c r="N24" s="21"/>
      <c r="O24" s="21"/>
      <c r="P24" s="21"/>
      <c r="Q24" s="21">
        <f t="shared" si="4"/>
        <v>566338</v>
      </c>
    </row>
    <row r="25" spans="1:18" s="22" customFormat="1" x14ac:dyDescent="0.25">
      <c r="A25" s="4" t="s">
        <v>37</v>
      </c>
      <c r="B25" s="4" t="s">
        <v>38</v>
      </c>
      <c r="C25" s="70">
        <v>750000</v>
      </c>
      <c r="D25" s="70">
        <v>1500000</v>
      </c>
      <c r="E25" s="21">
        <v>232579.6</v>
      </c>
      <c r="F25" s="21">
        <v>222473.46</v>
      </c>
      <c r="G25" s="21">
        <v>105895.71</v>
      </c>
      <c r="H25" s="71">
        <v>209413.93</v>
      </c>
      <c r="I25" s="21">
        <v>31149.05</v>
      </c>
      <c r="J25" s="21">
        <v>322130.09000000003</v>
      </c>
      <c r="K25" s="73">
        <v>13290.26</v>
      </c>
      <c r="L25" s="73">
        <v>13844.02</v>
      </c>
      <c r="M25" s="21"/>
      <c r="N25" s="21"/>
      <c r="O25" s="21"/>
      <c r="P25" s="21"/>
      <c r="Q25" s="21">
        <f t="shared" si="4"/>
        <v>1150776.1200000001</v>
      </c>
    </row>
    <row r="26" spans="1:18" s="22" customFormat="1" x14ac:dyDescent="0.2">
      <c r="A26" s="4" t="s">
        <v>39</v>
      </c>
      <c r="B26" s="4" t="s">
        <v>40</v>
      </c>
      <c r="C26" s="11">
        <f>SUM(C28:C32)</f>
        <v>33756711</v>
      </c>
      <c r="D26" s="29">
        <f t="shared" ref="D26:J26" si="5">SUM(D27:D32)</f>
        <v>68371763.860000014</v>
      </c>
      <c r="E26" s="11">
        <f t="shared" si="5"/>
        <v>759756.4</v>
      </c>
      <c r="F26" s="11">
        <f t="shared" si="5"/>
        <v>771756.4</v>
      </c>
      <c r="G26" s="11">
        <f t="shared" si="5"/>
        <v>811756.4</v>
      </c>
      <c r="H26" s="11">
        <f t="shared" si="5"/>
        <v>796756.4</v>
      </c>
      <c r="I26" s="11">
        <f t="shared" si="5"/>
        <v>15605488.23</v>
      </c>
      <c r="J26" s="11">
        <f t="shared" si="5"/>
        <v>796756.4</v>
      </c>
      <c r="K26" s="11">
        <f>SUM(K27:K32)</f>
        <v>1387378.6</v>
      </c>
      <c r="L26" s="11">
        <f>SUM(L27:L32)</f>
        <v>811256.4</v>
      </c>
      <c r="M26" s="11"/>
      <c r="N26" s="11"/>
      <c r="O26" s="11"/>
      <c r="P26" s="11"/>
      <c r="Q26" s="21">
        <f t="shared" si="4"/>
        <v>21740905.23</v>
      </c>
    </row>
    <row r="27" spans="1:18" s="22" customFormat="1" x14ac:dyDescent="0.2">
      <c r="A27" s="4" t="s">
        <v>41</v>
      </c>
      <c r="B27" s="4" t="s">
        <v>42</v>
      </c>
      <c r="C27" s="11"/>
      <c r="D27" s="29">
        <v>9765076.8000000007</v>
      </c>
      <c r="E27" s="11">
        <v>759756.4</v>
      </c>
      <c r="F27" s="11">
        <v>771756.4</v>
      </c>
      <c r="G27" s="11">
        <v>811756.4</v>
      </c>
      <c r="H27" s="11">
        <v>796756.4</v>
      </c>
      <c r="I27" s="72">
        <v>796756.4</v>
      </c>
      <c r="J27" s="11">
        <v>796756.4</v>
      </c>
      <c r="K27" s="11">
        <v>796756.4</v>
      </c>
      <c r="L27" s="11">
        <v>811256.4</v>
      </c>
      <c r="M27" s="11"/>
      <c r="N27" s="11"/>
      <c r="O27" s="11"/>
      <c r="P27" s="11"/>
      <c r="Q27" s="21">
        <f t="shared" si="4"/>
        <v>6341551.2000000011</v>
      </c>
    </row>
    <row r="28" spans="1:18" s="22" customFormat="1" x14ac:dyDescent="0.25">
      <c r="A28" s="4" t="s">
        <v>43</v>
      </c>
      <c r="B28" s="4" t="s">
        <v>44</v>
      </c>
      <c r="C28" s="70">
        <v>10994237</v>
      </c>
      <c r="D28" s="29">
        <v>18385147.420000002</v>
      </c>
      <c r="E28" s="21"/>
      <c r="F28" s="21"/>
      <c r="G28" s="21"/>
      <c r="H28" s="71"/>
      <c r="I28" s="72">
        <v>14808731.83</v>
      </c>
      <c r="J28" s="33"/>
      <c r="K28" s="21">
        <v>590622.19999999995</v>
      </c>
      <c r="L28" s="33"/>
      <c r="M28" s="33"/>
      <c r="N28" s="21"/>
      <c r="O28" s="33"/>
      <c r="P28" s="33"/>
      <c r="Q28" s="21">
        <f t="shared" si="4"/>
        <v>15399354.029999999</v>
      </c>
    </row>
    <row r="29" spans="1:18" s="22" customFormat="1" ht="30" x14ac:dyDescent="0.25">
      <c r="A29" s="4" t="s">
        <v>45</v>
      </c>
      <c r="B29" s="4" t="s">
        <v>46</v>
      </c>
      <c r="C29" s="70">
        <v>11381237</v>
      </c>
      <c r="D29" s="29">
        <v>20110769.82</v>
      </c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>
        <f t="shared" si="4"/>
        <v>0</v>
      </c>
    </row>
    <row r="30" spans="1:18" s="22" customFormat="1" x14ac:dyDescent="0.25">
      <c r="A30" s="4" t="s">
        <v>47</v>
      </c>
      <c r="B30" s="4" t="s">
        <v>48</v>
      </c>
      <c r="C30" s="70">
        <v>11381237</v>
      </c>
      <c r="D30" s="29">
        <v>20110769.82</v>
      </c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>
        <f t="shared" si="4"/>
        <v>0</v>
      </c>
    </row>
    <row r="31" spans="1:18" s="22" customFormat="1" x14ac:dyDescent="0.2">
      <c r="A31" s="4" t="s">
        <v>49</v>
      </c>
      <c r="B31" s="4" t="s">
        <v>50</v>
      </c>
      <c r="C31" s="11">
        <v>0</v>
      </c>
      <c r="D31" s="29">
        <v>0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Q31" s="21">
        <f t="shared" si="4"/>
        <v>0</v>
      </c>
    </row>
    <row r="32" spans="1:18" s="22" customFormat="1" x14ac:dyDescent="0.2">
      <c r="A32" s="4" t="s">
        <v>51</v>
      </c>
      <c r="B32" s="4" t="s">
        <v>52</v>
      </c>
      <c r="C32" s="11">
        <v>0</v>
      </c>
      <c r="D32" s="29">
        <v>0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33"/>
      <c r="Q32" s="21">
        <f t="shared" si="4"/>
        <v>0</v>
      </c>
    </row>
    <row r="33" spans="1:20" s="22" customFormat="1" ht="30" x14ac:dyDescent="0.2">
      <c r="A33" s="4" t="s">
        <v>53</v>
      </c>
      <c r="B33" s="4" t="s">
        <v>54</v>
      </c>
      <c r="C33" s="11">
        <f>SUM(C34:C37)</f>
        <v>21095341</v>
      </c>
      <c r="D33" s="29">
        <f>SUM(D34:D37)</f>
        <v>35497803.280000001</v>
      </c>
      <c r="E33" s="11">
        <f>SUM(E34:E37)</f>
        <v>2638495.16</v>
      </c>
      <c r="F33" s="11">
        <f>SUM(F34:F37)</f>
        <v>2619473.38</v>
      </c>
      <c r="G33" s="11">
        <f>SUM(G34:G37)</f>
        <v>2636875.2399999998</v>
      </c>
      <c r="H33" s="11">
        <f t="shared" ref="H33:P33" si="6">SUM(H34:H37)</f>
        <v>2637754.88</v>
      </c>
      <c r="I33" s="11">
        <f t="shared" si="6"/>
        <v>2641070.9900000002</v>
      </c>
      <c r="J33" s="11">
        <f t="shared" si="6"/>
        <v>2626583.56</v>
      </c>
      <c r="K33" s="11">
        <f>SUM(K34:K37)</f>
        <v>2657860.9900000002</v>
      </c>
      <c r="L33" s="11">
        <f>SUM(L34:L37)</f>
        <v>2634463.6399999997</v>
      </c>
      <c r="M33" s="11">
        <f t="shared" si="6"/>
        <v>0</v>
      </c>
      <c r="N33" s="11">
        <f t="shared" si="6"/>
        <v>0</v>
      </c>
      <c r="O33" s="11">
        <f t="shared" si="6"/>
        <v>0</v>
      </c>
      <c r="P33" s="11">
        <f t="shared" si="6"/>
        <v>0</v>
      </c>
      <c r="Q33" s="21">
        <f t="shared" si="4"/>
        <v>21092577.840000004</v>
      </c>
      <c r="S33" s="52"/>
    </row>
    <row r="34" spans="1:20" s="22" customFormat="1" x14ac:dyDescent="0.25">
      <c r="A34" s="4" t="s">
        <v>55</v>
      </c>
      <c r="B34" s="4" t="s">
        <v>56</v>
      </c>
      <c r="C34" s="70">
        <v>9708680</v>
      </c>
      <c r="D34" s="29">
        <v>16343732.48</v>
      </c>
      <c r="E34" s="21">
        <v>1220102.3700000001</v>
      </c>
      <c r="F34" s="21">
        <v>1211488.51</v>
      </c>
      <c r="G34" s="21">
        <v>1219613.6499999999</v>
      </c>
      <c r="H34" s="71">
        <v>1218548.23</v>
      </c>
      <c r="I34" s="72">
        <v>1221049.67</v>
      </c>
      <c r="J34" s="21">
        <v>1213969.1200000001</v>
      </c>
      <c r="K34" s="73">
        <v>1228841.58</v>
      </c>
      <c r="L34" s="74">
        <v>1217774.0900000001</v>
      </c>
      <c r="M34" s="21"/>
      <c r="N34" s="21"/>
      <c r="O34" s="21"/>
      <c r="P34" s="21"/>
      <c r="Q34" s="21">
        <f t="shared" si="4"/>
        <v>9751387.2199999988</v>
      </c>
    </row>
    <row r="35" spans="1:20" s="22" customFormat="1" x14ac:dyDescent="0.25">
      <c r="A35" s="4" t="s">
        <v>57</v>
      </c>
      <c r="B35" s="4" t="s">
        <v>58</v>
      </c>
      <c r="C35" s="70">
        <v>9722374</v>
      </c>
      <c r="D35" s="29">
        <v>16366784.800000001</v>
      </c>
      <c r="E35" s="21">
        <v>1228106.8999999999</v>
      </c>
      <c r="F35" s="21">
        <v>1219480.8899999999</v>
      </c>
      <c r="G35" s="21">
        <v>1227617.49</v>
      </c>
      <c r="H35" s="71">
        <v>1224901.74</v>
      </c>
      <c r="I35" s="72">
        <v>1227406.7</v>
      </c>
      <c r="J35" s="21">
        <v>1220316.17</v>
      </c>
      <c r="K35" s="73">
        <v>1235209.6000000001</v>
      </c>
      <c r="L35" s="21">
        <v>1224126.5</v>
      </c>
      <c r="M35" s="21"/>
      <c r="N35" s="21"/>
      <c r="O35" s="21"/>
      <c r="P35" s="21"/>
      <c r="Q35" s="21">
        <f t="shared" si="4"/>
        <v>9807165.9900000002</v>
      </c>
      <c r="S35" s="52"/>
    </row>
    <row r="36" spans="1:20" s="22" customFormat="1" ht="30" x14ac:dyDescent="0.25">
      <c r="A36" s="4" t="s">
        <v>59</v>
      </c>
      <c r="B36" s="4" t="s">
        <v>60</v>
      </c>
      <c r="C36" s="70">
        <v>1643218</v>
      </c>
      <c r="D36" s="29">
        <v>2766217</v>
      </c>
      <c r="E36" s="21">
        <v>188530.18</v>
      </c>
      <c r="F36" s="21">
        <v>186748.27</v>
      </c>
      <c r="G36" s="21">
        <v>187888.39</v>
      </c>
      <c r="H36" s="71">
        <v>192549.2</v>
      </c>
      <c r="I36" s="72">
        <v>192614.62</v>
      </c>
      <c r="J36" s="21">
        <v>192298.27</v>
      </c>
      <c r="K36" s="73">
        <v>193809.81</v>
      </c>
      <c r="L36" s="21">
        <v>192563.05</v>
      </c>
      <c r="M36" s="21"/>
      <c r="N36" s="21"/>
      <c r="O36" s="21"/>
      <c r="P36" s="21"/>
      <c r="Q36" s="21">
        <f t="shared" si="4"/>
        <v>1527001.79</v>
      </c>
      <c r="R36" s="52"/>
    </row>
    <row r="37" spans="1:20" s="22" customFormat="1" ht="30" x14ac:dyDescent="0.25">
      <c r="A37" s="4" t="s">
        <v>61</v>
      </c>
      <c r="B37" s="4" t="s">
        <v>62</v>
      </c>
      <c r="C37" s="70">
        <v>21069</v>
      </c>
      <c r="D37" s="70">
        <v>21069</v>
      </c>
      <c r="E37" s="21">
        <v>1755.71</v>
      </c>
      <c r="F37" s="21">
        <v>1755.71</v>
      </c>
      <c r="G37" s="21">
        <v>1755.71</v>
      </c>
      <c r="H37" s="71">
        <v>1755.71</v>
      </c>
      <c r="I37" s="74"/>
      <c r="J37" s="21"/>
      <c r="K37" s="73"/>
      <c r="L37" s="21"/>
      <c r="M37" s="21"/>
      <c r="N37" s="21"/>
      <c r="O37" s="21"/>
      <c r="P37" s="21"/>
      <c r="Q37" s="21">
        <f t="shared" si="4"/>
        <v>7022.84</v>
      </c>
    </row>
    <row r="38" spans="1:20" s="19" customFormat="1" x14ac:dyDescent="0.2">
      <c r="A38" s="30">
        <v>2.2000000000000002</v>
      </c>
      <c r="B38" s="31" t="s">
        <v>63</v>
      </c>
      <c r="C38" s="32">
        <f>+C39+C65</f>
        <v>837964940</v>
      </c>
      <c r="D38" s="32">
        <f>D39+D46+D51+E97+D53+D57+D65+D70+D81+D96</f>
        <v>1073708575.2699999</v>
      </c>
      <c r="E38" s="32">
        <f>+E39+E65+E57+E81</f>
        <v>51100956.169999994</v>
      </c>
      <c r="F38" s="32">
        <f>+F39+F65+F57+F81</f>
        <v>41339606.25</v>
      </c>
      <c r="G38" s="32">
        <f>+G39+G65+G81+G57</f>
        <v>68391261.730000004</v>
      </c>
      <c r="H38" s="32">
        <f>+H39+H65+H81+H96+H46+H70</f>
        <v>50179993.18</v>
      </c>
      <c r="I38" s="32">
        <f>+I39+I65+I81+I96+I46+I70+I57+I53+I98+I99</f>
        <v>103600197.09999999</v>
      </c>
      <c r="J38" s="32">
        <f>+J39+J65+J81+J96+J46+J70+J57+Q5+J53</f>
        <v>76080220.549999997</v>
      </c>
      <c r="K38" s="32">
        <f>+K39+K65+K81+K96+K46+K70+K57</f>
        <v>132876980.19</v>
      </c>
      <c r="L38" s="32">
        <f>+L39+L65+L81+L96+L46+L70+L57+L53</f>
        <v>78368855.75</v>
      </c>
      <c r="M38" s="32">
        <f>+M39+M65+M81+M96+M46+M70+M57+M53+M63</f>
        <v>0</v>
      </c>
      <c r="N38" s="32">
        <f>+N39+N65+N81+N96+N46+N70+N57+N53+N63</f>
        <v>0</v>
      </c>
      <c r="O38" s="32">
        <f>+O39+O65+O81+O96+O46+O70+O57+O53+O63</f>
        <v>0</v>
      </c>
      <c r="P38" s="32">
        <f>+P39+P65+P81+P96+P46+P70+P57+P53+P63</f>
        <v>0</v>
      </c>
      <c r="Q38" s="27">
        <f>SUM(E38:L38)</f>
        <v>601938070.91999996</v>
      </c>
      <c r="R38" s="20"/>
    </row>
    <row r="39" spans="1:20" s="22" customFormat="1" x14ac:dyDescent="0.2">
      <c r="A39" s="4" t="s">
        <v>64</v>
      </c>
      <c r="B39" s="4" t="s">
        <v>65</v>
      </c>
      <c r="C39" s="11">
        <f>SUM(C40:C53)</f>
        <v>9182374</v>
      </c>
      <c r="D39" s="11">
        <f>SUM(D40:D45)</f>
        <v>10518374</v>
      </c>
      <c r="E39" s="11">
        <f t="shared" ref="E39:H39" si="7">SUM(E40:E45)</f>
        <v>695922.19</v>
      </c>
      <c r="F39" s="11">
        <f t="shared" si="7"/>
        <v>596254.03</v>
      </c>
      <c r="G39" s="11">
        <f t="shared" si="7"/>
        <v>778642.32</v>
      </c>
      <c r="H39" s="11">
        <f t="shared" si="7"/>
        <v>578359.64</v>
      </c>
      <c r="I39" s="11">
        <f>SUM(I40:I45)</f>
        <v>590608.66</v>
      </c>
      <c r="J39" s="11">
        <f>SUM(J40:J45)</f>
        <v>594110.35</v>
      </c>
      <c r="K39" s="11">
        <f>SUM(K40:K45)</f>
        <v>602595.81000000006</v>
      </c>
      <c r="L39" s="11">
        <f t="shared" ref="L39:P39" si="8">SUM(L40:L45)</f>
        <v>1496418.17</v>
      </c>
      <c r="M39" s="11">
        <f t="shared" si="8"/>
        <v>0</v>
      </c>
      <c r="N39" s="11">
        <f t="shared" si="8"/>
        <v>0</v>
      </c>
      <c r="O39" s="11">
        <f t="shared" si="8"/>
        <v>0</v>
      </c>
      <c r="P39" s="11">
        <f t="shared" si="8"/>
        <v>0</v>
      </c>
      <c r="Q39" s="21">
        <f>SUM(E39:L39)</f>
        <v>5932911.1699999999</v>
      </c>
      <c r="R39" s="53"/>
      <c r="S39" s="53"/>
    </row>
    <row r="40" spans="1:20" s="22" customFormat="1" x14ac:dyDescent="0.25">
      <c r="A40" s="4" t="s">
        <v>66</v>
      </c>
      <c r="B40" s="4" t="s">
        <v>67</v>
      </c>
      <c r="C40" s="75">
        <v>5305</v>
      </c>
      <c r="D40" s="75">
        <v>5305</v>
      </c>
      <c r="E40" s="21"/>
      <c r="F40" s="21"/>
      <c r="G40" s="21"/>
      <c r="H40" s="21"/>
      <c r="I40" s="76"/>
      <c r="J40" s="21"/>
      <c r="K40" s="21"/>
      <c r="L40" s="21"/>
      <c r="M40" s="21"/>
      <c r="N40" s="21"/>
      <c r="O40" s="21"/>
      <c r="P40" s="33"/>
      <c r="Q40" s="21">
        <f t="shared" ref="Q40:Q99" si="9">SUM(E40:L40)</f>
        <v>0</v>
      </c>
    </row>
    <row r="41" spans="1:20" s="22" customFormat="1" x14ac:dyDescent="0.25">
      <c r="A41" s="4" t="s">
        <v>68</v>
      </c>
      <c r="B41" s="4" t="s">
        <v>69</v>
      </c>
      <c r="C41" s="75">
        <v>1782500</v>
      </c>
      <c r="D41" s="75">
        <v>1782500</v>
      </c>
      <c r="E41" s="21">
        <v>136170.09</v>
      </c>
      <c r="F41" s="21">
        <v>121724.08</v>
      </c>
      <c r="G41" s="21">
        <v>107240.62</v>
      </c>
      <c r="H41" s="71">
        <v>109169.02</v>
      </c>
      <c r="I41" s="72">
        <v>110270.19</v>
      </c>
      <c r="J41" s="21">
        <v>112403.6</v>
      </c>
      <c r="K41" s="21">
        <v>107275.16</v>
      </c>
      <c r="L41" s="21">
        <v>106934.75</v>
      </c>
      <c r="M41" s="21"/>
      <c r="N41" s="21"/>
      <c r="O41" s="21"/>
      <c r="P41" s="21"/>
      <c r="Q41" s="21">
        <f>SUM(E41:L41)</f>
        <v>911187.51</v>
      </c>
      <c r="R41" s="52"/>
      <c r="S41" s="52"/>
    </row>
    <row r="42" spans="1:20" s="22" customFormat="1" x14ac:dyDescent="0.25">
      <c r="A42" s="4" t="s">
        <v>70</v>
      </c>
      <c r="B42" s="4" t="s">
        <v>71</v>
      </c>
      <c r="C42" s="75">
        <v>5177530</v>
      </c>
      <c r="D42" s="75">
        <v>5177530</v>
      </c>
      <c r="E42" s="21">
        <v>425995.86</v>
      </c>
      <c r="F42" s="21">
        <v>336286.88</v>
      </c>
      <c r="G42" s="21">
        <v>444490.06</v>
      </c>
      <c r="H42" s="71">
        <v>344744.63</v>
      </c>
      <c r="I42" s="72">
        <v>347164.49</v>
      </c>
      <c r="J42" s="21">
        <v>344609.77</v>
      </c>
      <c r="K42" s="21">
        <v>340734.35</v>
      </c>
      <c r="L42" s="21">
        <v>784032.88</v>
      </c>
      <c r="M42" s="21"/>
      <c r="N42" s="21"/>
      <c r="O42" s="21"/>
      <c r="P42" s="21"/>
      <c r="Q42" s="21">
        <f t="shared" si="9"/>
        <v>3368058.9200000004</v>
      </c>
      <c r="R42" s="52"/>
      <c r="S42" s="52"/>
    </row>
    <row r="43" spans="1:20" s="22" customFormat="1" x14ac:dyDescent="0.25">
      <c r="A43" s="4" t="s">
        <v>72</v>
      </c>
      <c r="B43" s="4" t="s">
        <v>73</v>
      </c>
      <c r="C43" s="75">
        <v>2155560</v>
      </c>
      <c r="D43" s="75">
        <v>2155560</v>
      </c>
      <c r="E43" s="21">
        <v>128756.24</v>
      </c>
      <c r="F43" s="21">
        <v>134053.07</v>
      </c>
      <c r="G43" s="21">
        <v>119815.03999999999</v>
      </c>
      <c r="H43" s="21">
        <v>122097.99</v>
      </c>
      <c r="I43" s="72">
        <v>130936.98</v>
      </c>
      <c r="J43" s="21">
        <v>131839.98000000001</v>
      </c>
      <c r="K43" s="21">
        <v>151349.29999999999</v>
      </c>
      <c r="L43" s="21">
        <v>143862.29</v>
      </c>
      <c r="M43" s="21"/>
      <c r="N43" s="21"/>
      <c r="O43" s="21"/>
      <c r="P43" s="21"/>
      <c r="Q43" s="21">
        <f t="shared" si="9"/>
        <v>1062710.8899999999</v>
      </c>
      <c r="R43" s="52"/>
      <c r="S43" s="52"/>
      <c r="T43" s="52">
        <f>I38-103600197.1</f>
        <v>0</v>
      </c>
    </row>
    <row r="44" spans="1:20" s="22" customFormat="1" x14ac:dyDescent="0.25">
      <c r="A44" s="4" t="s">
        <v>74</v>
      </c>
      <c r="B44" s="4" t="s">
        <v>75</v>
      </c>
      <c r="C44" s="75">
        <v>28520</v>
      </c>
      <c r="D44" s="75">
        <v>34515</v>
      </c>
      <c r="E44" s="21">
        <v>2628</v>
      </c>
      <c r="F44" s="21">
        <v>1818</v>
      </c>
      <c r="G44" s="21">
        <v>1818</v>
      </c>
      <c r="H44" s="21"/>
      <c r="I44" s="21"/>
      <c r="J44" s="21">
        <v>3024</v>
      </c>
      <c r="K44" s="21">
        <v>1008</v>
      </c>
      <c r="L44" s="21">
        <v>1008</v>
      </c>
      <c r="M44" s="21"/>
      <c r="N44" s="21"/>
      <c r="O44" s="21"/>
      <c r="P44" s="21"/>
      <c r="Q44" s="21">
        <f t="shared" si="9"/>
        <v>11304</v>
      </c>
      <c r="R44" s="52"/>
    </row>
    <row r="45" spans="1:20" s="22" customFormat="1" x14ac:dyDescent="0.25">
      <c r="A45" s="4" t="s">
        <v>76</v>
      </c>
      <c r="B45" s="54" t="s">
        <v>77</v>
      </c>
      <c r="C45" s="75">
        <v>32959</v>
      </c>
      <c r="D45" s="75">
        <v>1362964</v>
      </c>
      <c r="E45" s="21">
        <v>2372</v>
      </c>
      <c r="F45" s="21">
        <v>2372</v>
      </c>
      <c r="G45" s="21">
        <v>105278.6</v>
      </c>
      <c r="H45" s="71">
        <v>2348</v>
      </c>
      <c r="I45" s="72">
        <v>2237</v>
      </c>
      <c r="J45" s="21">
        <v>2233</v>
      </c>
      <c r="K45" s="21">
        <v>2229</v>
      </c>
      <c r="L45" s="21">
        <v>460580.25</v>
      </c>
      <c r="M45" s="21"/>
      <c r="N45" s="21"/>
      <c r="O45" s="21"/>
      <c r="P45" s="21"/>
      <c r="Q45" s="21">
        <f t="shared" si="9"/>
        <v>579649.85</v>
      </c>
      <c r="R45" s="52"/>
    </row>
    <row r="46" spans="1:20" s="22" customFormat="1" ht="30" x14ac:dyDescent="0.2">
      <c r="A46" s="4" t="s">
        <v>78</v>
      </c>
      <c r="B46" s="4" t="s">
        <v>79</v>
      </c>
      <c r="C46" s="11">
        <v>0</v>
      </c>
      <c r="D46" s="11">
        <f>SUM(D47:D50)</f>
        <v>3953646</v>
      </c>
      <c r="E46" s="11"/>
      <c r="F46" s="11"/>
      <c r="G46" s="11"/>
      <c r="H46" s="11">
        <f>H50</f>
        <v>353646</v>
      </c>
      <c r="I46" s="11">
        <f>I50</f>
        <v>24780</v>
      </c>
      <c r="J46" s="11">
        <f>J50</f>
        <v>57501.4</v>
      </c>
      <c r="K46" s="11">
        <f>K50</f>
        <v>0</v>
      </c>
      <c r="L46" s="11">
        <v>19470</v>
      </c>
      <c r="M46" s="11"/>
      <c r="N46" s="11"/>
      <c r="O46" s="11"/>
      <c r="P46" s="11"/>
      <c r="Q46" s="21">
        <f t="shared" si="9"/>
        <v>455397.4</v>
      </c>
      <c r="R46" s="52"/>
    </row>
    <row r="47" spans="1:20" s="22" customFormat="1" x14ac:dyDescent="0.2">
      <c r="A47" s="4" t="s">
        <v>80</v>
      </c>
      <c r="B47" s="4" t="s">
        <v>81</v>
      </c>
      <c r="C47" s="11">
        <v>0</v>
      </c>
      <c r="D47" s="11">
        <v>320000</v>
      </c>
      <c r="E47" s="11"/>
      <c r="F47" s="11"/>
      <c r="G47" s="11"/>
      <c r="H47" s="71"/>
      <c r="I47" s="11"/>
      <c r="J47" s="11"/>
      <c r="K47" s="11"/>
      <c r="L47" s="11"/>
      <c r="M47" s="11"/>
      <c r="N47" s="11"/>
      <c r="O47" s="11"/>
      <c r="P47" s="11"/>
      <c r="Q47" s="21">
        <f t="shared" si="9"/>
        <v>0</v>
      </c>
    </row>
    <row r="48" spans="1:20" s="22" customFormat="1" x14ac:dyDescent="0.2">
      <c r="A48" s="4" t="s">
        <v>82</v>
      </c>
      <c r="B48" s="4" t="s">
        <v>83</v>
      </c>
      <c r="C48" s="11">
        <v>0</v>
      </c>
      <c r="D48" s="11">
        <v>1030000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21">
        <f t="shared" si="9"/>
        <v>0</v>
      </c>
    </row>
    <row r="49" spans="1:18" s="22" customFormat="1" x14ac:dyDescent="0.2">
      <c r="A49" s="4" t="s">
        <v>84</v>
      </c>
      <c r="B49" s="4" t="s">
        <v>85</v>
      </c>
      <c r="C49" s="11">
        <v>0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21">
        <f t="shared" si="9"/>
        <v>0</v>
      </c>
      <c r="R49" s="52"/>
    </row>
    <row r="50" spans="1:18" s="22" customFormat="1" x14ac:dyDescent="0.2">
      <c r="A50" s="4" t="s">
        <v>86</v>
      </c>
      <c r="B50" s="4" t="s">
        <v>87</v>
      </c>
      <c r="C50" s="11">
        <v>0</v>
      </c>
      <c r="D50" s="11">
        <v>2603646</v>
      </c>
      <c r="E50" s="11" t="s">
        <v>88</v>
      </c>
      <c r="F50" s="11"/>
      <c r="G50" s="11"/>
      <c r="H50" s="71">
        <v>353646</v>
      </c>
      <c r="I50" s="72">
        <v>24780</v>
      </c>
      <c r="J50" s="11">
        <v>57501.4</v>
      </c>
      <c r="K50" s="11"/>
      <c r="L50" s="11"/>
      <c r="M50" s="11"/>
      <c r="N50" s="11"/>
      <c r="O50" s="11"/>
      <c r="P50" s="11"/>
      <c r="Q50" s="21">
        <f t="shared" si="9"/>
        <v>435927.4</v>
      </c>
    </row>
    <row r="51" spans="1:18" s="22" customFormat="1" x14ac:dyDescent="0.2">
      <c r="A51" s="4" t="s">
        <v>89</v>
      </c>
      <c r="B51" s="4" t="s">
        <v>90</v>
      </c>
      <c r="C51" s="11">
        <v>0</v>
      </c>
      <c r="D51" s="11">
        <f>D52</f>
        <v>87754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21">
        <f t="shared" si="9"/>
        <v>0</v>
      </c>
      <c r="R51" s="53"/>
    </row>
    <row r="52" spans="1:18" s="22" customFormat="1" x14ac:dyDescent="0.2">
      <c r="A52" s="4" t="s">
        <v>414</v>
      </c>
      <c r="B52" s="4" t="s">
        <v>415</v>
      </c>
      <c r="C52" s="11"/>
      <c r="D52" s="11">
        <v>87754</v>
      </c>
      <c r="E52" s="11"/>
      <c r="F52" s="11"/>
      <c r="G52" s="11"/>
      <c r="H52" s="11"/>
      <c r="I52" s="11"/>
      <c r="K52" s="11"/>
      <c r="L52" s="11"/>
      <c r="M52" s="11"/>
      <c r="N52" s="11"/>
      <c r="O52" s="11"/>
      <c r="P52" s="11"/>
      <c r="Q52" s="21">
        <f t="shared" si="9"/>
        <v>0</v>
      </c>
      <c r="R52" s="53"/>
    </row>
    <row r="53" spans="1:18" s="22" customFormat="1" x14ac:dyDescent="0.2">
      <c r="A53" s="4" t="s">
        <v>91</v>
      </c>
      <c r="B53" s="4" t="s">
        <v>92</v>
      </c>
      <c r="C53" s="11">
        <v>0</v>
      </c>
      <c r="D53" s="11">
        <f>+D54+D55+D56</f>
        <v>381000</v>
      </c>
      <c r="E53" s="11"/>
      <c r="F53" s="11"/>
      <c r="G53" s="11"/>
      <c r="H53" s="11"/>
      <c r="I53" s="11">
        <f>+I54</f>
        <v>166000</v>
      </c>
      <c r="J53" s="11">
        <f>+J54</f>
        <v>25000</v>
      </c>
      <c r="K53" s="11"/>
      <c r="L53" s="11"/>
      <c r="M53" s="11"/>
      <c r="N53" s="11"/>
      <c r="O53" s="11"/>
      <c r="P53" s="11"/>
      <c r="Q53" s="21">
        <f t="shared" si="9"/>
        <v>191000</v>
      </c>
    </row>
    <row r="54" spans="1:18" s="22" customFormat="1" x14ac:dyDescent="0.2">
      <c r="A54" s="4" t="s">
        <v>93</v>
      </c>
      <c r="B54" s="4" t="s">
        <v>94</v>
      </c>
      <c r="C54" s="11"/>
      <c r="D54" s="11">
        <v>321000</v>
      </c>
      <c r="E54" s="11"/>
      <c r="F54" s="11"/>
      <c r="G54" s="11"/>
      <c r="H54" s="11"/>
      <c r="I54" s="72">
        <v>166000</v>
      </c>
      <c r="J54" s="11">
        <v>25000</v>
      </c>
      <c r="K54" s="11"/>
      <c r="L54" s="11"/>
      <c r="M54" s="11"/>
      <c r="N54" s="11"/>
      <c r="O54" s="11"/>
      <c r="P54" s="11"/>
      <c r="Q54" s="21">
        <f t="shared" si="9"/>
        <v>191000</v>
      </c>
    </row>
    <row r="55" spans="1:18" s="22" customFormat="1" x14ac:dyDescent="0.2">
      <c r="A55" s="77" t="s">
        <v>95</v>
      </c>
      <c r="B55" s="4" t="s">
        <v>96</v>
      </c>
      <c r="C55" s="11">
        <v>0</v>
      </c>
      <c r="D55" s="11">
        <v>0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21">
        <f t="shared" si="9"/>
        <v>0</v>
      </c>
    </row>
    <row r="56" spans="1:18" s="22" customFormat="1" x14ac:dyDescent="0.2">
      <c r="A56" s="78" t="s">
        <v>97</v>
      </c>
      <c r="B56" s="78" t="s">
        <v>98</v>
      </c>
      <c r="C56" s="11"/>
      <c r="D56" s="11">
        <v>60000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21">
        <f t="shared" si="9"/>
        <v>0</v>
      </c>
    </row>
    <row r="57" spans="1:18" s="22" customFormat="1" x14ac:dyDescent="0.2">
      <c r="A57" s="4" t="s">
        <v>99</v>
      </c>
      <c r="B57" s="4" t="s">
        <v>100</v>
      </c>
      <c r="C57" s="11">
        <v>0</v>
      </c>
      <c r="D57" s="11">
        <f>D58+D59+D60+D61+E61+D62+D64</f>
        <v>20936642.130000003</v>
      </c>
      <c r="E57" s="11">
        <f t="shared" ref="E57:I57" si="10">E58</f>
        <v>576281.53</v>
      </c>
      <c r="F57" s="11">
        <f t="shared" si="10"/>
        <v>890805.08</v>
      </c>
      <c r="G57" s="11">
        <f t="shared" si="10"/>
        <v>1496023.06</v>
      </c>
      <c r="H57" s="11">
        <f t="shared" si="10"/>
        <v>0</v>
      </c>
      <c r="I57" s="11">
        <f t="shared" si="10"/>
        <v>398308.96</v>
      </c>
      <c r="J57" s="11">
        <f>J58</f>
        <v>65000</v>
      </c>
      <c r="K57" s="11">
        <f>K58</f>
        <v>368708.96</v>
      </c>
      <c r="L57" s="11">
        <f>L58</f>
        <v>570634.88</v>
      </c>
      <c r="M57" s="11"/>
      <c r="N57" s="11"/>
      <c r="O57" s="11"/>
      <c r="P57" s="11"/>
      <c r="Q57" s="21">
        <f t="shared" si="9"/>
        <v>4365762.47</v>
      </c>
    </row>
    <row r="58" spans="1:18" s="22" customFormat="1" ht="30" x14ac:dyDescent="0.2">
      <c r="A58" s="4" t="s">
        <v>101</v>
      </c>
      <c r="B58" s="4" t="s">
        <v>102</v>
      </c>
      <c r="C58" s="11"/>
      <c r="D58" s="11">
        <v>15100436.289999999</v>
      </c>
      <c r="E58" s="11">
        <v>576281.53</v>
      </c>
      <c r="F58" s="11">
        <v>890805.08</v>
      </c>
      <c r="G58" s="11">
        <v>1496023.06</v>
      </c>
      <c r="H58" s="11"/>
      <c r="I58" s="72">
        <v>398308.96</v>
      </c>
      <c r="J58" s="11">
        <v>65000</v>
      </c>
      <c r="K58" s="11">
        <v>368708.96</v>
      </c>
      <c r="L58" s="11">
        <v>570634.88</v>
      </c>
      <c r="M58" s="11"/>
      <c r="N58" s="11"/>
      <c r="O58" s="11"/>
      <c r="P58" s="11"/>
      <c r="Q58" s="21">
        <f t="shared" si="9"/>
        <v>4365762.47</v>
      </c>
    </row>
    <row r="59" spans="1:18" s="22" customFormat="1" x14ac:dyDescent="0.2">
      <c r="A59" s="4" t="s">
        <v>103</v>
      </c>
      <c r="B59" s="4" t="s">
        <v>104</v>
      </c>
      <c r="C59" s="11"/>
      <c r="D59" s="11">
        <v>1185110.74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21">
        <f t="shared" si="9"/>
        <v>0</v>
      </c>
    </row>
    <row r="60" spans="1:18" s="22" customFormat="1" x14ac:dyDescent="0.2">
      <c r="A60" s="4" t="s">
        <v>105</v>
      </c>
      <c r="B60" s="4" t="s">
        <v>106</v>
      </c>
      <c r="C60" s="11"/>
      <c r="D60" s="11">
        <v>497500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21">
        <f t="shared" si="9"/>
        <v>0</v>
      </c>
    </row>
    <row r="61" spans="1:18" s="22" customFormat="1" ht="30" x14ac:dyDescent="0.2">
      <c r="A61" s="4" t="s">
        <v>107</v>
      </c>
      <c r="B61" s="4" t="s">
        <v>108</v>
      </c>
      <c r="C61" s="11">
        <v>0</v>
      </c>
      <c r="D61" s="11">
        <v>0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21">
        <f t="shared" si="9"/>
        <v>0</v>
      </c>
    </row>
    <row r="62" spans="1:18" s="22" customFormat="1" ht="30" x14ac:dyDescent="0.2">
      <c r="A62" s="4" t="s">
        <v>416</v>
      </c>
      <c r="B62" s="4" t="s">
        <v>417</v>
      </c>
      <c r="C62" s="11"/>
      <c r="D62" s="11">
        <v>163000</v>
      </c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21">
        <f t="shared" si="9"/>
        <v>0</v>
      </c>
    </row>
    <row r="63" spans="1:18" s="22" customFormat="1" x14ac:dyDescent="0.2">
      <c r="A63" s="4" t="s">
        <v>109</v>
      </c>
      <c r="B63" s="4" t="s">
        <v>110</v>
      </c>
      <c r="C63" s="11">
        <v>0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21">
        <f t="shared" si="9"/>
        <v>0</v>
      </c>
    </row>
    <row r="64" spans="1:18" s="22" customFormat="1" x14ac:dyDescent="0.2">
      <c r="A64" s="4" t="s">
        <v>111</v>
      </c>
      <c r="B64" s="4" t="s">
        <v>112</v>
      </c>
      <c r="C64" s="11">
        <v>0</v>
      </c>
      <c r="D64" s="11">
        <v>3990595.1</v>
      </c>
      <c r="E64" s="11"/>
      <c r="F64" s="11"/>
      <c r="G64" s="11"/>
      <c r="H64" s="11"/>
      <c r="I64" s="71"/>
      <c r="J64" s="11"/>
      <c r="K64" s="11"/>
      <c r="L64" s="11"/>
      <c r="M64" s="11"/>
      <c r="N64" s="11"/>
      <c r="O64" s="11"/>
      <c r="P64" s="11"/>
      <c r="Q64" s="21">
        <f t="shared" si="9"/>
        <v>0</v>
      </c>
    </row>
    <row r="65" spans="1:18" s="22" customFormat="1" x14ac:dyDescent="0.2">
      <c r="A65" s="4" t="s">
        <v>113</v>
      </c>
      <c r="B65" s="4" t="s">
        <v>114</v>
      </c>
      <c r="C65" s="11">
        <f t="shared" ref="C65" si="11">+C68</f>
        <v>828782566</v>
      </c>
      <c r="D65" s="11">
        <f>+D68+D66+D67+D69</f>
        <v>839775726.2299999</v>
      </c>
      <c r="E65" s="11">
        <f t="shared" ref="E65:K65" si="12">E66+E67+E68+E69</f>
        <v>42102673.329999998</v>
      </c>
      <c r="F65" s="11">
        <f t="shared" si="12"/>
        <v>39034395.869999997</v>
      </c>
      <c r="G65" s="11">
        <f t="shared" si="12"/>
        <v>39111509.689999998</v>
      </c>
      <c r="H65" s="11">
        <f t="shared" si="12"/>
        <v>39061986.439999998</v>
      </c>
      <c r="I65" s="11">
        <f t="shared" si="12"/>
        <v>85984690.280000001</v>
      </c>
      <c r="J65" s="11">
        <f t="shared" si="12"/>
        <v>61646048.909999996</v>
      </c>
      <c r="K65" s="11">
        <f t="shared" si="12"/>
        <v>129876306.56</v>
      </c>
      <c r="L65" s="11">
        <v>61696983.469999999</v>
      </c>
      <c r="M65" s="11"/>
      <c r="N65" s="11"/>
      <c r="O65" s="11"/>
      <c r="P65" s="11"/>
      <c r="Q65" s="21">
        <f t="shared" si="9"/>
        <v>498514594.54999995</v>
      </c>
    </row>
    <row r="66" spans="1:18" s="22" customFormat="1" ht="30" x14ac:dyDescent="0.2">
      <c r="A66" s="4" t="s">
        <v>115</v>
      </c>
      <c r="B66" s="4" t="s">
        <v>116</v>
      </c>
      <c r="C66" s="11"/>
      <c r="D66" s="11">
        <v>4231481.8899999997</v>
      </c>
      <c r="E66" s="11">
        <v>2188258.83</v>
      </c>
      <c r="F66" s="11">
        <v>0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21">
        <f t="shared" si="9"/>
        <v>2188258.83</v>
      </c>
    </row>
    <row r="67" spans="1:18" s="22" customFormat="1" x14ac:dyDescent="0.2">
      <c r="A67" s="4" t="s">
        <v>117</v>
      </c>
      <c r="B67" s="4" t="s">
        <v>118</v>
      </c>
      <c r="C67" s="11"/>
      <c r="D67" s="11">
        <v>1429661.31</v>
      </c>
      <c r="E67" s="11">
        <v>793710.49</v>
      </c>
      <c r="F67" s="11">
        <v>0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21">
        <f t="shared" si="9"/>
        <v>793710.49</v>
      </c>
    </row>
    <row r="68" spans="1:18" s="22" customFormat="1" x14ac:dyDescent="0.2">
      <c r="A68" s="4" t="s">
        <v>119</v>
      </c>
      <c r="B68" s="4" t="s">
        <v>120</v>
      </c>
      <c r="C68" s="11">
        <v>828782566</v>
      </c>
      <c r="D68" s="11">
        <v>833854666</v>
      </c>
      <c r="E68" s="11">
        <v>39004704.009999998</v>
      </c>
      <c r="F68" s="11">
        <v>39034395.869999997</v>
      </c>
      <c r="G68" s="11">
        <v>39111509.689999998</v>
      </c>
      <c r="H68" s="71">
        <v>39061986.439999998</v>
      </c>
      <c r="I68" s="72">
        <v>85984690.280000001</v>
      </c>
      <c r="J68" s="11">
        <v>61646048.909999996</v>
      </c>
      <c r="K68" s="11">
        <v>129876306.56</v>
      </c>
      <c r="L68" s="11"/>
      <c r="M68" s="11"/>
      <c r="N68" s="11"/>
      <c r="O68" s="11"/>
      <c r="P68" s="11"/>
      <c r="Q68" s="21">
        <f t="shared" si="9"/>
        <v>433719641.75999999</v>
      </c>
      <c r="R68" s="50"/>
    </row>
    <row r="69" spans="1:18" s="22" customFormat="1" x14ac:dyDescent="0.2">
      <c r="A69" s="4" t="s">
        <v>121</v>
      </c>
      <c r="B69" s="4" t="s">
        <v>122</v>
      </c>
      <c r="C69" s="11"/>
      <c r="D69" s="11">
        <v>259917.03</v>
      </c>
      <c r="E69" s="11">
        <v>116000</v>
      </c>
      <c r="F69" s="11">
        <v>0</v>
      </c>
      <c r="G69" s="11"/>
      <c r="H69" s="71"/>
      <c r="I69" s="71"/>
      <c r="J69" s="11"/>
      <c r="K69" s="11"/>
      <c r="L69" s="11"/>
      <c r="M69" s="11"/>
      <c r="N69" s="11"/>
      <c r="O69" s="11"/>
      <c r="P69" s="11"/>
      <c r="Q69" s="21">
        <f t="shared" si="9"/>
        <v>116000</v>
      </c>
      <c r="R69" s="50"/>
    </row>
    <row r="70" spans="1:18" s="22" customFormat="1" ht="45" x14ac:dyDescent="0.2">
      <c r="A70" s="4" t="s">
        <v>123</v>
      </c>
      <c r="B70" s="4" t="s">
        <v>124</v>
      </c>
      <c r="C70" s="11">
        <v>0</v>
      </c>
      <c r="D70" s="11">
        <f>D79+D77+D71+D74+D72+D73+D75</f>
        <v>16091012.9</v>
      </c>
      <c r="E70" s="11"/>
      <c r="F70" s="11"/>
      <c r="G70" s="11"/>
      <c r="H70" s="38"/>
      <c r="I70" s="11">
        <f>I71+I72+I73+I74+I75+I77</f>
        <v>442858</v>
      </c>
      <c r="J70" s="11">
        <f>J71+J72+J73+J74+J75+J77</f>
        <v>1312085.8799999999</v>
      </c>
      <c r="K70" s="11">
        <f>K71+K72+K73+K74+K75+K77</f>
        <v>151233.39000000001</v>
      </c>
      <c r="L70" s="11">
        <v>238778.62</v>
      </c>
      <c r="M70" s="11"/>
      <c r="N70" s="11"/>
      <c r="O70" s="11"/>
      <c r="P70" s="11"/>
      <c r="Q70" s="21">
        <f t="shared" si="9"/>
        <v>2144955.89</v>
      </c>
    </row>
    <row r="71" spans="1:18" s="22" customFormat="1" ht="30" x14ac:dyDescent="0.2">
      <c r="A71" s="4" t="s">
        <v>125</v>
      </c>
      <c r="B71" s="4" t="s">
        <v>126</v>
      </c>
      <c r="C71" s="11">
        <v>0</v>
      </c>
      <c r="D71" s="11">
        <v>75000</v>
      </c>
      <c r="E71" s="11"/>
      <c r="F71" s="11"/>
      <c r="G71" s="11"/>
      <c r="H71" s="74"/>
      <c r="I71" s="79">
        <v>25000</v>
      </c>
      <c r="J71" s="11"/>
      <c r="K71" s="11"/>
      <c r="L71" s="11"/>
      <c r="M71" s="11"/>
      <c r="N71" s="11"/>
      <c r="O71" s="11"/>
      <c r="P71" s="11"/>
      <c r="Q71" s="21">
        <f t="shared" si="9"/>
        <v>25000</v>
      </c>
      <c r="R71" s="52"/>
    </row>
    <row r="72" spans="1:18" s="22" customFormat="1" ht="30" x14ac:dyDescent="0.2">
      <c r="A72" s="4" t="s">
        <v>127</v>
      </c>
      <c r="B72" s="4" t="s">
        <v>128</v>
      </c>
      <c r="C72" s="11">
        <v>0</v>
      </c>
      <c r="D72" s="11">
        <v>3559930</v>
      </c>
      <c r="E72" s="11"/>
      <c r="F72" s="11"/>
      <c r="G72" s="11"/>
      <c r="H72" s="38"/>
      <c r="I72" s="38"/>
      <c r="J72" s="11"/>
      <c r="K72" s="11">
        <v>146749.39000000001</v>
      </c>
      <c r="L72" s="11"/>
      <c r="M72" s="11"/>
      <c r="N72" s="11"/>
      <c r="O72" s="11"/>
      <c r="P72" s="11"/>
      <c r="Q72" s="21">
        <f t="shared" si="9"/>
        <v>146749.39000000001</v>
      </c>
    </row>
    <row r="73" spans="1:18" s="22" customFormat="1" ht="30" x14ac:dyDescent="0.2">
      <c r="A73" s="4" t="s">
        <v>129</v>
      </c>
      <c r="B73" s="4" t="s">
        <v>130</v>
      </c>
      <c r="C73" s="11">
        <v>0</v>
      </c>
      <c r="D73" s="11">
        <v>345000</v>
      </c>
      <c r="E73" s="11"/>
      <c r="F73" s="11"/>
      <c r="G73" s="11"/>
      <c r="H73" s="38"/>
      <c r="I73" s="38"/>
      <c r="J73" s="11"/>
      <c r="K73" s="11"/>
      <c r="L73" s="11"/>
      <c r="M73" s="11"/>
      <c r="N73" s="11"/>
      <c r="O73" s="11"/>
      <c r="P73" s="11"/>
      <c r="Q73" s="21">
        <f t="shared" si="9"/>
        <v>0</v>
      </c>
    </row>
    <row r="74" spans="1:18" s="22" customFormat="1" ht="30" x14ac:dyDescent="0.2">
      <c r="A74" s="4" t="s">
        <v>131</v>
      </c>
      <c r="B74" s="4" t="s">
        <v>132</v>
      </c>
      <c r="C74" s="11">
        <v>0</v>
      </c>
      <c r="D74" s="11">
        <v>0</v>
      </c>
      <c r="E74" s="11"/>
      <c r="F74" s="11"/>
      <c r="G74" s="11"/>
      <c r="H74" s="80"/>
      <c r="I74" s="80"/>
      <c r="J74" s="11"/>
      <c r="K74" s="50"/>
      <c r="L74" s="11"/>
      <c r="M74" s="11"/>
      <c r="N74" s="11"/>
      <c r="O74" s="11"/>
      <c r="P74" s="11"/>
      <c r="Q74" s="21">
        <f t="shared" si="9"/>
        <v>0</v>
      </c>
    </row>
    <row r="75" spans="1:18" s="22" customFormat="1" ht="30" x14ac:dyDescent="0.2">
      <c r="A75" s="4" t="s">
        <v>133</v>
      </c>
      <c r="B75" s="4" t="s">
        <v>134</v>
      </c>
      <c r="C75" s="11">
        <v>0</v>
      </c>
      <c r="D75" s="11">
        <v>5244000</v>
      </c>
      <c r="E75" s="11"/>
      <c r="F75" s="11"/>
      <c r="G75" s="11"/>
      <c r="H75" s="38"/>
      <c r="I75" s="79">
        <v>417858</v>
      </c>
      <c r="J75" s="11">
        <v>1312085.8799999999</v>
      </c>
      <c r="K75" s="11">
        <v>4484</v>
      </c>
      <c r="L75" s="11">
        <v>5457.5</v>
      </c>
      <c r="M75" s="11"/>
      <c r="N75" s="11"/>
      <c r="O75" s="11"/>
      <c r="P75" s="11"/>
      <c r="Q75" s="21">
        <f t="shared" si="9"/>
        <v>1739885.38</v>
      </c>
    </row>
    <row r="76" spans="1:18" s="22" customFormat="1" ht="30" x14ac:dyDescent="0.2">
      <c r="A76" s="4" t="s">
        <v>135</v>
      </c>
      <c r="B76" s="4" t="s">
        <v>136</v>
      </c>
      <c r="C76" s="11">
        <v>0</v>
      </c>
      <c r="D76" s="11">
        <v>0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21">
        <f t="shared" si="9"/>
        <v>0</v>
      </c>
    </row>
    <row r="77" spans="1:18" s="56" customFormat="1" ht="30" x14ac:dyDescent="0.25">
      <c r="A77" s="55" t="s">
        <v>137</v>
      </c>
      <c r="B77" s="55" t="s">
        <v>138</v>
      </c>
      <c r="C77" s="48">
        <v>0</v>
      </c>
      <c r="D77" s="11">
        <v>4663652.9000000004</v>
      </c>
      <c r="E77" s="48"/>
      <c r="F77" s="48"/>
      <c r="G77" s="48"/>
      <c r="H77" s="81"/>
      <c r="I77" s="72"/>
      <c r="J77" s="48"/>
      <c r="K77" s="48"/>
      <c r="L77" s="48"/>
      <c r="M77" s="48"/>
      <c r="N77" s="48"/>
      <c r="O77" s="48"/>
      <c r="P77" s="48"/>
      <c r="Q77" s="21">
        <f t="shared" si="9"/>
        <v>0</v>
      </c>
    </row>
    <row r="78" spans="1:18" s="22" customFormat="1" ht="30" x14ac:dyDescent="0.2">
      <c r="A78" s="4" t="s">
        <v>139</v>
      </c>
      <c r="B78" s="4" t="s">
        <v>140</v>
      </c>
      <c r="C78" s="11">
        <v>0</v>
      </c>
      <c r="D78" s="11">
        <v>0</v>
      </c>
      <c r="E78" s="11"/>
      <c r="F78" s="11"/>
      <c r="G78" s="11"/>
      <c r="H78" s="11"/>
      <c r="I78" s="11"/>
      <c r="J78" s="11"/>
      <c r="K78" s="11"/>
      <c r="L78" s="11">
        <v>233321.12</v>
      </c>
      <c r="M78" s="11"/>
      <c r="N78" s="11"/>
      <c r="O78" s="11"/>
      <c r="P78" s="11"/>
      <c r="Q78" s="21">
        <f t="shared" si="9"/>
        <v>233321.12</v>
      </c>
    </row>
    <row r="79" spans="1:18" s="56" customFormat="1" ht="30" x14ac:dyDescent="0.25">
      <c r="A79" s="55" t="s">
        <v>141</v>
      </c>
      <c r="B79" s="55" t="s">
        <v>142</v>
      </c>
      <c r="C79" s="48">
        <v>0</v>
      </c>
      <c r="D79" s="11">
        <v>2203430</v>
      </c>
      <c r="E79" s="48"/>
      <c r="F79" s="48"/>
      <c r="G79" s="48"/>
      <c r="H79" s="81"/>
      <c r="I79" s="48"/>
      <c r="J79" s="48"/>
      <c r="K79" s="48"/>
      <c r="L79" s="48"/>
      <c r="M79" s="48"/>
      <c r="N79" s="48"/>
      <c r="O79" s="48"/>
      <c r="P79" s="48"/>
      <c r="Q79" s="21">
        <f t="shared" si="9"/>
        <v>0</v>
      </c>
    </row>
    <row r="80" spans="1:18" s="22" customFormat="1" ht="30" x14ac:dyDescent="0.2">
      <c r="A80" s="4" t="s">
        <v>143</v>
      </c>
      <c r="B80" s="4" t="s">
        <v>144</v>
      </c>
      <c r="C80" s="11">
        <v>0</v>
      </c>
      <c r="D80" s="11">
        <v>0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21">
        <f t="shared" si="9"/>
        <v>0</v>
      </c>
    </row>
    <row r="81" spans="1:18" s="22" customFormat="1" ht="30" x14ac:dyDescent="0.2">
      <c r="A81" s="4" t="s">
        <v>145</v>
      </c>
      <c r="B81" s="4" t="s">
        <v>146</v>
      </c>
      <c r="C81" s="11">
        <v>0</v>
      </c>
      <c r="D81" s="11">
        <f>D82++D89+D92+D93+D83+D95+D94+D84+D85+D86+D91+D87+D88+D90</f>
        <v>170979133.29999998</v>
      </c>
      <c r="E81" s="11">
        <f>E82+E83+E89+E92</f>
        <v>7726079.1200000001</v>
      </c>
      <c r="F81" s="11">
        <f>F82+F83+F89+F92</f>
        <v>818151.27</v>
      </c>
      <c r="G81" s="11">
        <f>G82+G83+G89+G92</f>
        <v>27005086.66</v>
      </c>
      <c r="H81" s="11">
        <f>H82+H83+H89+H92+H84</f>
        <v>10186001.100000001</v>
      </c>
      <c r="I81" s="11">
        <f>I82+I83+I89+I92+I84+I88</f>
        <v>14411902.279999999</v>
      </c>
      <c r="J81" s="11">
        <f>J82+J83+J89+J92+J84+J88+J86</f>
        <v>11742973.98</v>
      </c>
      <c r="K81" s="11">
        <f>K82+K83+K89+K92+K84+K88+K86</f>
        <v>1878135.47</v>
      </c>
      <c r="L81" s="11">
        <f>L82+L83+L89+L92+L84+L88+L86</f>
        <v>12225723.449999999</v>
      </c>
      <c r="M81" s="11"/>
      <c r="N81" s="11"/>
      <c r="O81" s="11"/>
      <c r="P81" s="11"/>
      <c r="Q81" s="21">
        <f t="shared" si="9"/>
        <v>85994053.329999998</v>
      </c>
    </row>
    <row r="82" spans="1:18" s="22" customFormat="1" x14ac:dyDescent="0.2">
      <c r="A82" s="4" t="s">
        <v>147</v>
      </c>
      <c r="B82" s="4" t="s">
        <v>148</v>
      </c>
      <c r="C82" s="11"/>
      <c r="D82" s="11">
        <v>127338089.61</v>
      </c>
      <c r="E82" s="11">
        <v>6930262.5099999998</v>
      </c>
      <c r="F82" s="11">
        <v>615351.27</v>
      </c>
      <c r="G82" s="11">
        <v>26756993.620000001</v>
      </c>
      <c r="H82" s="11">
        <v>10161937.300000001</v>
      </c>
      <c r="I82" s="72">
        <v>12790541.6</v>
      </c>
      <c r="J82" s="11">
        <v>11017364.92</v>
      </c>
      <c r="K82" s="11"/>
      <c r="L82" s="11">
        <v>10582943.449999999</v>
      </c>
      <c r="M82" s="11"/>
      <c r="N82" s="11"/>
      <c r="O82" s="11"/>
      <c r="P82" s="11"/>
      <c r="Q82" s="21">
        <f t="shared" si="9"/>
        <v>78855394.670000002</v>
      </c>
    </row>
    <row r="83" spans="1:18" s="22" customFormat="1" ht="30" x14ac:dyDescent="0.2">
      <c r="A83" s="4" t="s">
        <v>149</v>
      </c>
      <c r="B83" s="4" t="s">
        <v>150</v>
      </c>
      <c r="C83" s="11"/>
      <c r="D83" s="11">
        <v>6868130</v>
      </c>
      <c r="E83" s="11">
        <v>259200</v>
      </c>
      <c r="F83" s="11">
        <v>186300</v>
      </c>
      <c r="G83" s="11">
        <v>216732.24</v>
      </c>
      <c r="H83" s="11"/>
      <c r="I83" s="72">
        <v>399243.6</v>
      </c>
      <c r="J83" s="11"/>
      <c r="K83" s="11">
        <v>376429.68</v>
      </c>
      <c r="L83" s="11"/>
      <c r="M83" s="11"/>
      <c r="N83" s="11"/>
      <c r="O83" s="11"/>
      <c r="P83" s="11"/>
      <c r="Q83" s="21">
        <f t="shared" si="9"/>
        <v>1437905.5199999998</v>
      </c>
    </row>
    <row r="84" spans="1:18" s="22" customFormat="1" x14ac:dyDescent="0.2">
      <c r="A84" s="4" t="s">
        <v>151</v>
      </c>
      <c r="B84" s="4" t="s">
        <v>152</v>
      </c>
      <c r="C84" s="11">
        <v>0</v>
      </c>
      <c r="D84" s="11">
        <v>1200000</v>
      </c>
      <c r="E84" s="11"/>
      <c r="F84" s="11"/>
      <c r="G84" s="11"/>
      <c r="H84" s="11">
        <v>7563.8</v>
      </c>
      <c r="I84" s="72">
        <v>228920</v>
      </c>
      <c r="J84" s="11"/>
      <c r="K84" s="11">
        <v>83873.38</v>
      </c>
      <c r="L84" s="11">
        <v>114460</v>
      </c>
      <c r="M84" s="11"/>
      <c r="N84" s="11"/>
      <c r="O84" s="11"/>
      <c r="P84" s="11"/>
      <c r="Q84" s="21">
        <f t="shared" si="9"/>
        <v>434817.18</v>
      </c>
    </row>
    <row r="85" spans="1:18" s="22" customFormat="1" x14ac:dyDescent="0.2">
      <c r="A85" s="4" t="s">
        <v>153</v>
      </c>
      <c r="B85" s="4" t="s">
        <v>154</v>
      </c>
      <c r="C85" s="11">
        <v>0</v>
      </c>
      <c r="D85" s="11">
        <v>805980</v>
      </c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21">
        <f t="shared" si="9"/>
        <v>0</v>
      </c>
    </row>
    <row r="86" spans="1:18" s="22" customFormat="1" x14ac:dyDescent="0.2">
      <c r="A86" s="4" t="s">
        <v>155</v>
      </c>
      <c r="B86" s="4" t="s">
        <v>156</v>
      </c>
      <c r="C86" s="11">
        <v>0</v>
      </c>
      <c r="D86" s="11">
        <v>100000</v>
      </c>
      <c r="E86" s="11"/>
      <c r="F86" s="11"/>
      <c r="G86" s="11"/>
      <c r="H86" s="11"/>
      <c r="I86" s="11"/>
      <c r="J86" s="11">
        <v>92000</v>
      </c>
      <c r="K86" s="11"/>
      <c r="L86" s="11"/>
      <c r="M86" s="11"/>
      <c r="N86" s="11"/>
      <c r="O86" s="11"/>
      <c r="P86" s="11"/>
      <c r="Q86" s="21">
        <f t="shared" si="9"/>
        <v>92000</v>
      </c>
    </row>
    <row r="87" spans="1:18" s="22" customFormat="1" x14ac:dyDescent="0.2">
      <c r="A87" s="4" t="s">
        <v>157</v>
      </c>
      <c r="B87" s="4" t="s">
        <v>158</v>
      </c>
      <c r="C87" s="11">
        <v>0</v>
      </c>
      <c r="D87" s="11">
        <v>25000</v>
      </c>
      <c r="E87" s="11"/>
      <c r="F87" s="11"/>
      <c r="G87" s="11"/>
      <c r="H87" s="71"/>
      <c r="I87" s="71"/>
      <c r="J87" s="11"/>
      <c r="K87" s="11"/>
      <c r="L87" s="11"/>
      <c r="M87" s="11"/>
      <c r="N87" s="11"/>
      <c r="O87" s="11"/>
      <c r="P87" s="11"/>
      <c r="Q87" s="21">
        <f t="shared" si="9"/>
        <v>0</v>
      </c>
      <c r="R87" s="52"/>
    </row>
    <row r="88" spans="1:18" s="22" customFormat="1" x14ac:dyDescent="0.2">
      <c r="A88" s="4" t="s">
        <v>159</v>
      </c>
      <c r="B88" s="4" t="s">
        <v>160</v>
      </c>
      <c r="C88" s="11"/>
      <c r="D88" s="11">
        <v>305000</v>
      </c>
      <c r="E88" s="11"/>
      <c r="F88" s="11"/>
      <c r="G88" s="11"/>
      <c r="H88" s="71"/>
      <c r="I88" s="72">
        <v>615201.55000000005</v>
      </c>
      <c r="J88" s="11">
        <v>617109.06000000006</v>
      </c>
      <c r="K88" s="11">
        <v>1224062.73</v>
      </c>
      <c r="L88" s="11">
        <v>1500000</v>
      </c>
      <c r="M88" s="11"/>
      <c r="N88" s="11"/>
      <c r="O88" s="11"/>
      <c r="P88" s="11"/>
      <c r="Q88" s="21">
        <f t="shared" si="9"/>
        <v>3956373.34</v>
      </c>
    </row>
    <row r="89" spans="1:18" s="22" customFormat="1" x14ac:dyDescent="0.2">
      <c r="A89" s="4" t="s">
        <v>161</v>
      </c>
      <c r="B89" s="4" t="s">
        <v>162</v>
      </c>
      <c r="C89" s="11">
        <v>0</v>
      </c>
      <c r="D89" s="11">
        <v>2315457.44</v>
      </c>
      <c r="E89" s="11">
        <v>497457.42</v>
      </c>
      <c r="F89" s="11">
        <v>0</v>
      </c>
      <c r="G89" s="11"/>
      <c r="H89" s="11"/>
      <c r="I89" s="72">
        <v>361495.53</v>
      </c>
      <c r="J89" s="11"/>
      <c r="K89" s="11">
        <v>78470</v>
      </c>
      <c r="L89" s="11">
        <v>28320</v>
      </c>
      <c r="M89" s="11"/>
      <c r="N89" s="11"/>
      <c r="O89" s="11"/>
      <c r="P89" s="11"/>
      <c r="Q89" s="21">
        <f t="shared" si="9"/>
        <v>965742.95</v>
      </c>
    </row>
    <row r="90" spans="1:18" s="22" customFormat="1" x14ac:dyDescent="0.2">
      <c r="A90" s="4" t="s">
        <v>163</v>
      </c>
      <c r="B90" s="4" t="s">
        <v>164</v>
      </c>
      <c r="C90" s="11">
        <v>0</v>
      </c>
      <c r="D90" s="11">
        <v>14640000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21">
        <f t="shared" si="9"/>
        <v>0</v>
      </c>
    </row>
    <row r="91" spans="1:18" s="22" customFormat="1" x14ac:dyDescent="0.2">
      <c r="A91" s="4" t="s">
        <v>165</v>
      </c>
      <c r="B91" s="4" t="s">
        <v>166</v>
      </c>
      <c r="C91" s="11">
        <v>0</v>
      </c>
      <c r="D91" s="11">
        <v>4476272</v>
      </c>
      <c r="E91" s="11"/>
      <c r="F91" s="11"/>
      <c r="G91" s="11"/>
      <c r="H91" s="11"/>
      <c r="I91" s="71"/>
      <c r="J91" s="11"/>
      <c r="K91" s="11"/>
      <c r="L91" s="11"/>
      <c r="M91" s="11"/>
      <c r="N91" s="11"/>
      <c r="O91" s="11"/>
      <c r="P91" s="11"/>
      <c r="Q91" s="21">
        <f t="shared" si="9"/>
        <v>0</v>
      </c>
    </row>
    <row r="92" spans="1:18" s="22" customFormat="1" ht="30" x14ac:dyDescent="0.2">
      <c r="A92" s="4" t="s">
        <v>167</v>
      </c>
      <c r="B92" s="4" t="s">
        <v>168</v>
      </c>
      <c r="C92" s="11">
        <v>0</v>
      </c>
      <c r="D92" s="11">
        <v>5061411.12</v>
      </c>
      <c r="E92" s="11">
        <v>39159.19</v>
      </c>
      <c r="F92" s="11">
        <v>16500</v>
      </c>
      <c r="G92" s="11">
        <v>31360.799999999999</v>
      </c>
      <c r="H92" s="11">
        <v>16500</v>
      </c>
      <c r="I92" s="11">
        <v>16500</v>
      </c>
      <c r="J92" s="11">
        <v>16500</v>
      </c>
      <c r="K92" s="11">
        <v>115299.68</v>
      </c>
      <c r="L92" s="11"/>
      <c r="M92" s="11"/>
      <c r="N92" s="11"/>
      <c r="O92" s="11"/>
      <c r="P92" s="11"/>
      <c r="Q92" s="21">
        <f t="shared" si="9"/>
        <v>251819.66999999998</v>
      </c>
    </row>
    <row r="93" spans="1:18" s="22" customFormat="1" x14ac:dyDescent="0.2">
      <c r="A93" s="4" t="s">
        <v>169</v>
      </c>
      <c r="B93" s="4" t="s">
        <v>170</v>
      </c>
      <c r="C93" s="11">
        <v>0</v>
      </c>
      <c r="D93" s="11">
        <v>7708793.1299999999</v>
      </c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21">
        <f t="shared" si="9"/>
        <v>0</v>
      </c>
    </row>
    <row r="94" spans="1:18" s="22" customFormat="1" x14ac:dyDescent="0.2">
      <c r="A94" s="4" t="s">
        <v>171</v>
      </c>
      <c r="B94" s="4" t="s">
        <v>172</v>
      </c>
      <c r="C94" s="11"/>
      <c r="D94" s="11">
        <v>6000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21">
        <f t="shared" si="9"/>
        <v>0</v>
      </c>
      <c r="R94" s="53"/>
    </row>
    <row r="95" spans="1:18" s="22" customFormat="1" x14ac:dyDescent="0.2">
      <c r="A95" s="4" t="s">
        <v>173</v>
      </c>
      <c r="B95" s="4" t="s">
        <v>174</v>
      </c>
      <c r="C95" s="11"/>
      <c r="D95" s="11">
        <v>129000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21">
        <f t="shared" si="9"/>
        <v>0</v>
      </c>
    </row>
    <row r="96" spans="1:18" s="22" customFormat="1" x14ac:dyDescent="0.2">
      <c r="A96" s="4" t="s">
        <v>175</v>
      </c>
      <c r="B96" s="4" t="s">
        <v>176</v>
      </c>
      <c r="C96" s="11">
        <v>0</v>
      </c>
      <c r="D96" s="11">
        <f>D98+D99+D97</f>
        <v>10985286.710000001</v>
      </c>
      <c r="E96" s="11"/>
      <c r="F96" s="11"/>
      <c r="G96" s="11"/>
      <c r="H96" s="11"/>
      <c r="I96" s="11"/>
      <c r="J96" s="11">
        <v>637500.03</v>
      </c>
      <c r="K96" s="11"/>
      <c r="L96" s="11">
        <f>L98+L99</f>
        <v>2120847.16</v>
      </c>
      <c r="M96" s="11"/>
      <c r="N96" s="11"/>
      <c r="O96" s="11"/>
      <c r="P96" s="11"/>
      <c r="Q96" s="21">
        <f t="shared" si="9"/>
        <v>2758347.1900000004</v>
      </c>
      <c r="R96" s="52"/>
    </row>
    <row r="97" spans="1:19" s="22" customFormat="1" x14ac:dyDescent="0.2">
      <c r="A97" s="4" t="s">
        <v>418</v>
      </c>
      <c r="B97" s="4" t="s">
        <v>419</v>
      </c>
      <c r="C97" s="11"/>
      <c r="D97" s="11">
        <v>167500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21">
        <f t="shared" si="9"/>
        <v>0</v>
      </c>
    </row>
    <row r="98" spans="1:19" s="22" customFormat="1" x14ac:dyDescent="0.2">
      <c r="A98" s="4" t="s">
        <v>177</v>
      </c>
      <c r="B98" s="4" t="s">
        <v>178</v>
      </c>
      <c r="C98" s="11">
        <v>0</v>
      </c>
      <c r="D98" s="11">
        <v>9081959.4100000001</v>
      </c>
      <c r="E98" s="11"/>
      <c r="F98" s="11"/>
      <c r="G98" s="11"/>
      <c r="H98" s="71"/>
      <c r="I98" s="72">
        <v>1284984.92</v>
      </c>
      <c r="J98" s="11">
        <v>447500.03</v>
      </c>
      <c r="K98" s="11"/>
      <c r="L98" s="11">
        <v>2022159.16</v>
      </c>
      <c r="M98" s="11"/>
      <c r="N98" s="11"/>
      <c r="O98" s="11"/>
      <c r="P98" s="11"/>
      <c r="Q98" s="21">
        <f t="shared" si="9"/>
        <v>3754644.11</v>
      </c>
    </row>
    <row r="99" spans="1:19" s="22" customFormat="1" x14ac:dyDescent="0.2">
      <c r="A99" s="4" t="s">
        <v>179</v>
      </c>
      <c r="B99" s="4" t="s">
        <v>180</v>
      </c>
      <c r="C99" s="11">
        <v>0</v>
      </c>
      <c r="D99" s="11">
        <v>1735827.3</v>
      </c>
      <c r="E99" s="11"/>
      <c r="F99" s="11"/>
      <c r="G99" s="11"/>
      <c r="H99" s="11"/>
      <c r="I99" s="72">
        <v>296064</v>
      </c>
      <c r="J99" s="11">
        <v>190000</v>
      </c>
      <c r="K99" s="11"/>
      <c r="L99" s="11">
        <v>98688</v>
      </c>
      <c r="M99" s="11"/>
      <c r="N99" s="11"/>
      <c r="O99" s="11"/>
      <c r="P99" s="11"/>
      <c r="Q99" s="21">
        <f t="shared" si="9"/>
        <v>584752</v>
      </c>
    </row>
    <row r="100" spans="1:19" s="19" customFormat="1" x14ac:dyDescent="0.2">
      <c r="A100" s="30">
        <v>2.2999999999999998</v>
      </c>
      <c r="B100" s="31" t="s">
        <v>181</v>
      </c>
      <c r="C100" s="32">
        <f>+C124+C113+C134+C105+C108</f>
        <v>14635000</v>
      </c>
      <c r="D100" s="32">
        <f>D101+D105+D108+D113+D115+D124+D134+D118</f>
        <v>31355945.939999998</v>
      </c>
      <c r="E100" s="32">
        <f>+E101+E105+E108+E118+E124+E133+E134+E113</f>
        <v>515100</v>
      </c>
      <c r="F100" s="32">
        <f>+F101+F105+F108+F118+F124+F133+F134+F113</f>
        <v>504700</v>
      </c>
      <c r="G100" s="32">
        <f>+G101+G105+G108+G118+G124+G133+G134+G113+G107+G115</f>
        <v>2293366.16</v>
      </c>
      <c r="H100" s="32">
        <f>+H101+H105+H108+H118+H124+H133+H134+H113+H115</f>
        <v>1832597.2</v>
      </c>
      <c r="I100" s="32">
        <f>+I101+I105+I108+I118+I124+I133+I134+I113+I115</f>
        <v>2376637.7800000003</v>
      </c>
      <c r="J100" s="32">
        <f>+J101+J105+J108+J118+J124+J133+J134+J113+J115</f>
        <v>1186840.3900000001</v>
      </c>
      <c r="K100" s="32">
        <f>+K101+K105+K108+K118+K124+K133+K134+K113+K115</f>
        <v>577624.19999999995</v>
      </c>
      <c r="L100" s="32">
        <f>+L101+L105+L108+L118+L124+L133+L134+L113+L115</f>
        <v>3409731.68</v>
      </c>
      <c r="M100" s="32">
        <f t="shared" ref="M100" si="13">+M101+M105+M108+M118+M124+M133+M134+M113+M115</f>
        <v>0</v>
      </c>
      <c r="N100" s="32">
        <f>+N101+N105+N108+N118+N124+N133+N134+N113+N115+N107</f>
        <v>0</v>
      </c>
      <c r="O100" s="32">
        <f>+O101+O105+O108+O118+O124+O133+O134+O113+O115</f>
        <v>0</v>
      </c>
      <c r="P100" s="32">
        <f>+P101+P105+P108+P118+P124+P133+P134+P113+P115+P110+P111+P114+P116</f>
        <v>0</v>
      </c>
      <c r="Q100" s="27">
        <f>SUM(E100:L100)</f>
        <v>12696597.41</v>
      </c>
      <c r="S100" s="20"/>
    </row>
    <row r="101" spans="1:19" s="22" customFormat="1" ht="30" x14ac:dyDescent="0.2">
      <c r="A101" s="4" t="s">
        <v>182</v>
      </c>
      <c r="B101" s="4" t="s">
        <v>183</v>
      </c>
      <c r="C101" s="11">
        <f>+C104+C102</f>
        <v>0</v>
      </c>
      <c r="D101" s="11">
        <f>+D104+D102+D103</f>
        <v>1932120.3</v>
      </c>
      <c r="E101" s="21"/>
      <c r="F101" s="21"/>
      <c r="G101" s="21"/>
      <c r="H101" s="21"/>
      <c r="I101" s="21">
        <f>+I104</f>
        <v>69380.800000000003</v>
      </c>
      <c r="J101" s="21">
        <f>+J104+J102</f>
        <v>141183.62</v>
      </c>
      <c r="K101" s="21">
        <f t="shared" ref="K101:L101" si="14">+K104+K102</f>
        <v>0</v>
      </c>
      <c r="L101" s="21">
        <f t="shared" si="14"/>
        <v>65000.3</v>
      </c>
      <c r="M101" s="11"/>
      <c r="N101" s="11"/>
      <c r="O101" s="11"/>
      <c r="P101" s="11"/>
      <c r="Q101" s="21">
        <f t="shared" ref="Q101:Q147" si="15">SUM(E101:L101)</f>
        <v>275564.71999999997</v>
      </c>
      <c r="S101" s="52"/>
    </row>
    <row r="102" spans="1:19" s="22" customFormat="1" x14ac:dyDescent="0.2">
      <c r="A102" s="4" t="s">
        <v>184</v>
      </c>
      <c r="B102" s="4" t="s">
        <v>185</v>
      </c>
      <c r="C102" s="11">
        <v>0</v>
      </c>
      <c r="D102" s="11">
        <v>1294120.3</v>
      </c>
      <c r="E102" s="21"/>
      <c r="F102" s="21"/>
      <c r="G102" s="21"/>
      <c r="H102" s="21"/>
      <c r="I102" s="21"/>
      <c r="J102" s="21">
        <v>121999.52</v>
      </c>
      <c r="K102" s="11"/>
      <c r="L102" s="11">
        <v>65000.3</v>
      </c>
      <c r="M102" s="11"/>
      <c r="N102" s="11"/>
      <c r="O102" s="11"/>
      <c r="P102" s="11"/>
      <c r="Q102" s="21">
        <f t="shared" si="15"/>
        <v>186999.82</v>
      </c>
      <c r="R102" s="52"/>
    </row>
    <row r="103" spans="1:19" s="22" customFormat="1" x14ac:dyDescent="0.2">
      <c r="A103" s="4" t="s">
        <v>186</v>
      </c>
      <c r="B103" s="4" t="s">
        <v>187</v>
      </c>
      <c r="C103" s="11"/>
      <c r="D103" s="11">
        <v>303121.8</v>
      </c>
      <c r="E103" s="21"/>
      <c r="F103" s="21"/>
      <c r="G103" s="21"/>
      <c r="H103" s="21"/>
      <c r="I103" s="21"/>
      <c r="J103" s="21"/>
      <c r="K103" s="11"/>
      <c r="L103" s="11"/>
      <c r="M103" s="11"/>
      <c r="N103" s="11"/>
      <c r="O103" s="11"/>
      <c r="P103" s="11"/>
      <c r="Q103" s="21">
        <f t="shared" si="15"/>
        <v>0</v>
      </c>
      <c r="R103" s="52"/>
    </row>
    <row r="104" spans="1:19" s="22" customFormat="1" x14ac:dyDescent="0.2">
      <c r="A104" s="4" t="s">
        <v>188</v>
      </c>
      <c r="B104" s="4" t="s">
        <v>189</v>
      </c>
      <c r="C104" s="11">
        <v>0</v>
      </c>
      <c r="D104" s="11">
        <v>334878.2</v>
      </c>
      <c r="E104" s="21"/>
      <c r="F104" s="21"/>
      <c r="G104" s="21"/>
      <c r="H104" s="71"/>
      <c r="I104" s="72">
        <v>69380.800000000003</v>
      </c>
      <c r="J104" s="21">
        <v>19184.099999999999</v>
      </c>
      <c r="K104" s="11"/>
      <c r="L104" s="11"/>
      <c r="M104" s="11"/>
      <c r="N104" s="11"/>
      <c r="O104" s="11"/>
      <c r="P104" s="11"/>
      <c r="Q104" s="21">
        <f t="shared" si="15"/>
        <v>88564.9</v>
      </c>
      <c r="R104" s="53"/>
    </row>
    <row r="105" spans="1:19" s="22" customFormat="1" x14ac:dyDescent="0.2">
      <c r="A105" s="4" t="s">
        <v>190</v>
      </c>
      <c r="B105" s="4" t="s">
        <v>191</v>
      </c>
      <c r="C105" s="11">
        <f>+C107+C106</f>
        <v>87500</v>
      </c>
      <c r="D105" s="11">
        <f>+D107+D106</f>
        <v>1960020</v>
      </c>
      <c r="E105" s="21"/>
      <c r="F105" s="21"/>
      <c r="G105" s="21">
        <v>29570.799999999999</v>
      </c>
      <c r="H105" s="21">
        <f>H106</f>
        <v>7670</v>
      </c>
      <c r="I105" s="21">
        <f t="shared" ref="I105:P105" si="16">I106</f>
        <v>11419.98</v>
      </c>
      <c r="J105" s="21">
        <f>J107</f>
        <v>332288</v>
      </c>
      <c r="K105" s="21">
        <f t="shared" si="16"/>
        <v>0</v>
      </c>
      <c r="L105" s="21">
        <f>L106+L107</f>
        <v>488874</v>
      </c>
      <c r="M105" s="21">
        <f t="shared" si="16"/>
        <v>0</v>
      </c>
      <c r="N105" s="21">
        <f t="shared" si="16"/>
        <v>0</v>
      </c>
      <c r="O105" s="21">
        <f t="shared" si="16"/>
        <v>0</v>
      </c>
      <c r="P105" s="21">
        <f t="shared" si="16"/>
        <v>0</v>
      </c>
      <c r="Q105" s="21">
        <f t="shared" si="15"/>
        <v>869822.78</v>
      </c>
    </row>
    <row r="106" spans="1:19" s="22" customFormat="1" x14ac:dyDescent="0.2">
      <c r="A106" s="4" t="s">
        <v>192</v>
      </c>
      <c r="B106" s="4" t="s">
        <v>193</v>
      </c>
      <c r="C106" s="11">
        <v>12500</v>
      </c>
      <c r="D106" s="11">
        <v>130520</v>
      </c>
      <c r="E106" s="21"/>
      <c r="F106" s="21"/>
      <c r="G106" s="21"/>
      <c r="H106" s="21">
        <v>7670</v>
      </c>
      <c r="I106" s="72">
        <v>11419.98</v>
      </c>
      <c r="J106" s="21"/>
      <c r="K106" s="73"/>
      <c r="L106" s="11">
        <v>1829</v>
      </c>
      <c r="M106" s="21"/>
      <c r="N106" s="11"/>
      <c r="O106" s="11"/>
      <c r="P106" s="21"/>
      <c r="Q106" s="21">
        <f t="shared" si="15"/>
        <v>20918.98</v>
      </c>
    </row>
    <row r="107" spans="1:19" s="22" customFormat="1" x14ac:dyDescent="0.2">
      <c r="A107" s="4" t="s">
        <v>194</v>
      </c>
      <c r="B107" s="4" t="s">
        <v>195</v>
      </c>
      <c r="C107" s="11">
        <v>75000</v>
      </c>
      <c r="D107" s="11">
        <v>1829500</v>
      </c>
      <c r="E107" s="21"/>
      <c r="F107" s="21"/>
      <c r="G107" s="21"/>
      <c r="H107" s="71"/>
      <c r="I107" s="21"/>
      <c r="J107" s="21">
        <v>332288</v>
      </c>
      <c r="K107" s="11"/>
      <c r="L107" s="11">
        <v>487045</v>
      </c>
      <c r="M107" s="11"/>
      <c r="N107" s="21"/>
      <c r="O107" s="21"/>
      <c r="P107" s="21"/>
      <c r="Q107" s="21">
        <f t="shared" si="15"/>
        <v>819333</v>
      </c>
    </row>
    <row r="108" spans="1:19" s="22" customFormat="1" ht="30" x14ac:dyDescent="0.2">
      <c r="A108" s="4" t="s">
        <v>196</v>
      </c>
      <c r="B108" s="4" t="s">
        <v>197</v>
      </c>
      <c r="C108" s="11">
        <f>+C110</f>
        <v>65000</v>
      </c>
      <c r="D108" s="11">
        <f>+D110+D112+D109+D111</f>
        <v>1980070</v>
      </c>
      <c r="E108" s="11"/>
      <c r="F108" s="11"/>
      <c r="G108" s="11"/>
      <c r="H108" s="11"/>
      <c r="I108" s="38">
        <f>+I109+I110</f>
        <v>402297.39999999997</v>
      </c>
      <c r="J108" s="38">
        <f t="shared" ref="J108:L108" si="17">+J109+J110</f>
        <v>0</v>
      </c>
      <c r="K108" s="38">
        <f t="shared" si="17"/>
        <v>0</v>
      </c>
      <c r="L108" s="38">
        <f t="shared" si="17"/>
        <v>396654.29</v>
      </c>
      <c r="M108" s="11"/>
      <c r="N108" s="11"/>
      <c r="O108" s="11"/>
      <c r="P108" s="11"/>
      <c r="Q108" s="21">
        <f t="shared" si="15"/>
        <v>798951.69</v>
      </c>
    </row>
    <row r="109" spans="1:19" s="22" customFormat="1" x14ac:dyDescent="0.2">
      <c r="A109" s="4" t="s">
        <v>198</v>
      </c>
      <c r="B109" s="4" t="s">
        <v>199</v>
      </c>
      <c r="C109" s="11"/>
      <c r="D109" s="11">
        <v>370880</v>
      </c>
      <c r="E109" s="11"/>
      <c r="F109" s="11">
        <f>D100-22710232.19</f>
        <v>8645713.7499999963</v>
      </c>
      <c r="G109" s="11"/>
      <c r="H109" s="11"/>
      <c r="I109" s="79">
        <v>85148.800000000003</v>
      </c>
      <c r="J109" s="11"/>
      <c r="K109" s="11"/>
      <c r="L109" s="11">
        <v>112763.75</v>
      </c>
      <c r="M109" s="11"/>
      <c r="N109" s="11"/>
      <c r="O109" s="11"/>
      <c r="P109" s="11"/>
      <c r="Q109" s="21">
        <f t="shared" si="15"/>
        <v>8843626.299999997</v>
      </c>
      <c r="R109" s="52"/>
    </row>
    <row r="110" spans="1:19" s="22" customFormat="1" x14ac:dyDescent="0.2">
      <c r="A110" s="4" t="s">
        <v>200</v>
      </c>
      <c r="B110" s="4" t="s">
        <v>201</v>
      </c>
      <c r="C110" s="11">
        <v>65000</v>
      </c>
      <c r="D110" s="11">
        <v>1397190</v>
      </c>
      <c r="E110" s="11"/>
      <c r="F110" s="11"/>
      <c r="G110" s="11"/>
      <c r="H110" s="11"/>
      <c r="I110" s="79">
        <v>317148.59999999998</v>
      </c>
      <c r="J110" s="11"/>
      <c r="K110" s="11"/>
      <c r="L110" s="11">
        <v>283890.53999999998</v>
      </c>
      <c r="M110" s="11"/>
      <c r="N110" s="11"/>
      <c r="O110" s="11"/>
      <c r="P110" s="11"/>
      <c r="Q110" s="21">
        <f t="shared" si="15"/>
        <v>601039.1399999999</v>
      </c>
    </row>
    <row r="111" spans="1:19" s="22" customFormat="1" x14ac:dyDescent="0.2">
      <c r="A111" s="4" t="s">
        <v>202</v>
      </c>
      <c r="B111" s="4" t="s">
        <v>203</v>
      </c>
      <c r="C111" s="11"/>
      <c r="D111" s="11">
        <v>12000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21">
        <f t="shared" si="15"/>
        <v>0</v>
      </c>
      <c r="S111" s="22" t="s">
        <v>0</v>
      </c>
    </row>
    <row r="112" spans="1:19" s="22" customFormat="1" x14ac:dyDescent="0.2">
      <c r="A112" s="4" t="s">
        <v>204</v>
      </c>
      <c r="B112" s="4" t="s">
        <v>205</v>
      </c>
      <c r="C112" s="11"/>
      <c r="D112" s="11">
        <v>200000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21">
        <f t="shared" si="15"/>
        <v>0</v>
      </c>
    </row>
    <row r="113" spans="1:18" s="22" customFormat="1" x14ac:dyDescent="0.2">
      <c r="A113" s="4" t="s">
        <v>206</v>
      </c>
      <c r="B113" s="4" t="s">
        <v>207</v>
      </c>
      <c r="C113" s="11">
        <f>+C114</f>
        <v>1800000</v>
      </c>
      <c r="D113" s="11">
        <f>+D114</f>
        <v>895661</v>
      </c>
      <c r="E113" s="11"/>
      <c r="F113" s="11"/>
      <c r="G113" s="11"/>
      <c r="H113" s="11">
        <f>H114</f>
        <v>124661</v>
      </c>
      <c r="I113" s="11">
        <f t="shared" ref="I113:L113" si="18">I114</f>
        <v>0</v>
      </c>
      <c r="J113" s="11">
        <f t="shared" si="18"/>
        <v>0</v>
      </c>
      <c r="K113" s="11">
        <f t="shared" si="18"/>
        <v>0</v>
      </c>
      <c r="L113" s="11">
        <f t="shared" si="18"/>
        <v>0</v>
      </c>
      <c r="M113" s="11"/>
      <c r="N113" s="11"/>
      <c r="O113" s="11"/>
      <c r="P113" s="11"/>
      <c r="Q113" s="21">
        <f t="shared" si="15"/>
        <v>124661</v>
      </c>
    </row>
    <row r="114" spans="1:18" s="22" customFormat="1" x14ac:dyDescent="0.2">
      <c r="A114" s="4" t="s">
        <v>208</v>
      </c>
      <c r="B114" s="4" t="s">
        <v>209</v>
      </c>
      <c r="C114" s="11">
        <v>1800000</v>
      </c>
      <c r="D114" s="11">
        <v>895661</v>
      </c>
      <c r="E114" s="21"/>
      <c r="F114" s="21"/>
      <c r="G114" s="21"/>
      <c r="H114" s="21">
        <v>124661</v>
      </c>
      <c r="I114" s="21"/>
      <c r="J114" s="21"/>
      <c r="K114" s="11"/>
      <c r="L114" s="11"/>
      <c r="M114" s="11"/>
      <c r="N114" s="11"/>
      <c r="O114" s="11"/>
      <c r="P114" s="21"/>
      <c r="Q114" s="21">
        <f t="shared" si="15"/>
        <v>124661</v>
      </c>
    </row>
    <row r="115" spans="1:18" s="22" customFormat="1" ht="30" x14ac:dyDescent="0.2">
      <c r="A115" s="4" t="s">
        <v>210</v>
      </c>
      <c r="B115" s="4" t="s">
        <v>211</v>
      </c>
      <c r="C115" s="11">
        <v>0</v>
      </c>
      <c r="D115" s="11">
        <f>D116</f>
        <v>185200</v>
      </c>
      <c r="E115" s="11">
        <f t="shared" ref="E115:L115" si="19">E116</f>
        <v>0</v>
      </c>
      <c r="F115" s="11">
        <f t="shared" si="19"/>
        <v>0</v>
      </c>
      <c r="G115" s="11">
        <f t="shared" si="19"/>
        <v>57133.96</v>
      </c>
      <c r="H115" s="11">
        <f t="shared" si="19"/>
        <v>0</v>
      </c>
      <c r="I115" s="11">
        <f t="shared" si="19"/>
        <v>0</v>
      </c>
      <c r="J115" s="11">
        <f t="shared" si="19"/>
        <v>0</v>
      </c>
      <c r="K115" s="11">
        <f t="shared" si="19"/>
        <v>0</v>
      </c>
      <c r="L115" s="11">
        <f t="shared" si="19"/>
        <v>45595.62</v>
      </c>
      <c r="M115" s="11"/>
      <c r="N115" s="11"/>
      <c r="O115" s="11"/>
      <c r="P115" s="11"/>
      <c r="Q115" s="21">
        <f t="shared" si="15"/>
        <v>102729.58</v>
      </c>
    </row>
    <row r="116" spans="1:18" s="22" customFormat="1" x14ac:dyDescent="0.2">
      <c r="A116" s="4" t="s">
        <v>212</v>
      </c>
      <c r="B116" s="4" t="s">
        <v>213</v>
      </c>
      <c r="C116" s="11"/>
      <c r="D116" s="11">
        <v>185200</v>
      </c>
      <c r="E116" s="11"/>
      <c r="F116" s="11"/>
      <c r="G116" s="11">
        <v>57133.96</v>
      </c>
      <c r="H116" s="71"/>
      <c r="I116" s="11"/>
      <c r="J116" s="11"/>
      <c r="K116" s="11"/>
      <c r="L116" s="11">
        <v>45595.62</v>
      </c>
      <c r="M116" s="11"/>
      <c r="N116" s="11"/>
      <c r="O116" s="11"/>
      <c r="P116" s="11"/>
      <c r="Q116" s="21">
        <f t="shared" si="15"/>
        <v>102729.58</v>
      </c>
    </row>
    <row r="117" spans="1:18" s="22" customFormat="1" x14ac:dyDescent="0.2">
      <c r="A117" s="4" t="s">
        <v>214</v>
      </c>
      <c r="B117" s="4" t="s">
        <v>215</v>
      </c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21">
        <f t="shared" si="15"/>
        <v>0</v>
      </c>
      <c r="R117" s="52"/>
    </row>
    <row r="118" spans="1:18" s="22" customFormat="1" ht="30" x14ac:dyDescent="0.2">
      <c r="A118" s="4" t="s">
        <v>216</v>
      </c>
      <c r="B118" s="4" t="s">
        <v>217</v>
      </c>
      <c r="C118" s="11">
        <v>0</v>
      </c>
      <c r="D118" s="11">
        <f>D119+D123+D121+D122</f>
        <v>289268</v>
      </c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21">
        <f t="shared" si="15"/>
        <v>0</v>
      </c>
      <c r="R118" s="52"/>
    </row>
    <row r="119" spans="1:18" s="22" customFormat="1" x14ac:dyDescent="0.2">
      <c r="A119" s="4" t="s">
        <v>218</v>
      </c>
      <c r="B119" s="4" t="s">
        <v>219</v>
      </c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21">
        <f t="shared" si="15"/>
        <v>0</v>
      </c>
      <c r="R119" s="52"/>
    </row>
    <row r="120" spans="1:18" s="22" customFormat="1" x14ac:dyDescent="0.2">
      <c r="A120" s="4" t="s">
        <v>220</v>
      </c>
      <c r="B120" s="4" t="s">
        <v>221</v>
      </c>
      <c r="C120" s="11">
        <v>0</v>
      </c>
      <c r="D120" s="11">
        <v>0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21">
        <f t="shared" si="15"/>
        <v>0</v>
      </c>
      <c r="R120" s="52"/>
    </row>
    <row r="121" spans="1:18" s="22" customFormat="1" x14ac:dyDescent="0.2">
      <c r="A121" s="4" t="s">
        <v>222</v>
      </c>
      <c r="B121" s="4" t="s">
        <v>223</v>
      </c>
      <c r="C121" s="11"/>
      <c r="D121" s="11">
        <v>51868</v>
      </c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21">
        <f t="shared" si="15"/>
        <v>0</v>
      </c>
    </row>
    <row r="122" spans="1:18" s="22" customFormat="1" x14ac:dyDescent="0.2">
      <c r="A122" s="4" t="s">
        <v>224</v>
      </c>
      <c r="B122" s="4" t="s">
        <v>225</v>
      </c>
      <c r="C122" s="11">
        <v>0</v>
      </c>
      <c r="D122" s="11">
        <v>50400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21">
        <f t="shared" si="15"/>
        <v>0</v>
      </c>
    </row>
    <row r="123" spans="1:18" s="22" customFormat="1" x14ac:dyDescent="0.2">
      <c r="A123" s="4" t="s">
        <v>226</v>
      </c>
      <c r="B123" s="4" t="s">
        <v>227</v>
      </c>
      <c r="C123" s="11"/>
      <c r="D123" s="11">
        <v>187000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21">
        <f t="shared" si="15"/>
        <v>0</v>
      </c>
    </row>
    <row r="124" spans="1:18" s="22" customFormat="1" ht="30" x14ac:dyDescent="0.2">
      <c r="A124" s="4" t="s">
        <v>228</v>
      </c>
      <c r="B124" s="4" t="s">
        <v>229</v>
      </c>
      <c r="C124" s="11">
        <f>+C125+C129</f>
        <v>9408000</v>
      </c>
      <c r="D124" s="11">
        <f>+D125+D129+D127+D132+D130+D126+D128</f>
        <v>10208744.289999999</v>
      </c>
      <c r="E124" s="11">
        <f>E125</f>
        <v>515100</v>
      </c>
      <c r="F124" s="11">
        <f>F125</f>
        <v>504700</v>
      </c>
      <c r="G124" s="11">
        <f>G125</f>
        <v>518400</v>
      </c>
      <c r="H124" s="11">
        <f>H125+H129</f>
        <v>548750</v>
      </c>
      <c r="I124" s="11">
        <f>I125+I129</f>
        <v>602360</v>
      </c>
      <c r="J124" s="11">
        <f>J125+J129</f>
        <v>518400</v>
      </c>
      <c r="K124" s="11">
        <f>K125+K129</f>
        <v>518400</v>
      </c>
      <c r="L124" s="11">
        <f>L125+L129+L130+L126</f>
        <v>1572456.7</v>
      </c>
      <c r="M124" s="11"/>
      <c r="N124" s="11"/>
      <c r="O124" s="11"/>
      <c r="P124" s="11"/>
      <c r="Q124" s="21">
        <f t="shared" si="15"/>
        <v>5298566.7</v>
      </c>
    </row>
    <row r="125" spans="1:18" s="22" customFormat="1" x14ac:dyDescent="0.2">
      <c r="A125" s="4" t="s">
        <v>230</v>
      </c>
      <c r="B125" s="4" t="s">
        <v>231</v>
      </c>
      <c r="C125" s="11">
        <v>9300000</v>
      </c>
      <c r="D125" s="11">
        <v>9291283.5</v>
      </c>
      <c r="E125" s="21">
        <v>515100</v>
      </c>
      <c r="F125" s="21">
        <v>504700</v>
      </c>
      <c r="G125" s="21">
        <v>518400</v>
      </c>
      <c r="H125" s="71">
        <v>518400</v>
      </c>
      <c r="I125" s="79">
        <v>518400</v>
      </c>
      <c r="J125" s="21">
        <v>518400</v>
      </c>
      <c r="K125" s="21">
        <v>518400</v>
      </c>
      <c r="L125" s="21">
        <v>1518400</v>
      </c>
      <c r="M125" s="21"/>
      <c r="N125" s="21"/>
      <c r="O125" s="21"/>
      <c r="P125" s="21"/>
      <c r="Q125" s="21">
        <f t="shared" si="15"/>
        <v>5130200</v>
      </c>
    </row>
    <row r="126" spans="1:18" s="22" customFormat="1" x14ac:dyDescent="0.2">
      <c r="A126" s="78" t="s">
        <v>232</v>
      </c>
      <c r="B126" s="78" t="s">
        <v>233</v>
      </c>
      <c r="C126" s="11"/>
      <c r="D126" s="11">
        <v>8716.5</v>
      </c>
      <c r="E126" s="21"/>
      <c r="F126" s="21"/>
      <c r="G126" s="21"/>
      <c r="H126" s="71"/>
      <c r="I126" s="79"/>
      <c r="J126" s="21"/>
      <c r="K126" s="21"/>
      <c r="L126" s="21">
        <v>8716</v>
      </c>
      <c r="M126" s="21"/>
      <c r="N126" s="21"/>
      <c r="O126" s="21"/>
      <c r="P126" s="21"/>
      <c r="Q126" s="21">
        <f t="shared" si="15"/>
        <v>8716</v>
      </c>
    </row>
    <row r="127" spans="1:18" s="22" customFormat="1" x14ac:dyDescent="0.2">
      <c r="A127" s="4" t="s">
        <v>234</v>
      </c>
      <c r="B127" s="4" t="s">
        <v>235</v>
      </c>
      <c r="C127" s="11"/>
      <c r="D127" s="11"/>
      <c r="E127" s="21"/>
      <c r="F127" s="21"/>
      <c r="G127" s="21"/>
      <c r="H127" s="71"/>
      <c r="I127" s="74"/>
      <c r="J127" s="21"/>
      <c r="K127" s="21"/>
      <c r="L127" s="21"/>
      <c r="M127" s="21"/>
      <c r="N127" s="21"/>
      <c r="O127" s="21"/>
      <c r="P127" s="21"/>
      <c r="Q127" s="21">
        <f t="shared" si="15"/>
        <v>0</v>
      </c>
    </row>
    <row r="128" spans="1:18" s="22" customFormat="1" x14ac:dyDescent="0.2">
      <c r="A128" s="4" t="s">
        <v>420</v>
      </c>
      <c r="B128" s="4" t="s">
        <v>421</v>
      </c>
      <c r="C128" s="11"/>
      <c r="D128" s="11">
        <v>18000</v>
      </c>
      <c r="E128" s="21"/>
      <c r="F128" s="21"/>
      <c r="G128" s="21"/>
      <c r="H128" s="71"/>
      <c r="I128" s="74"/>
      <c r="J128" s="21"/>
      <c r="K128" s="21"/>
      <c r="L128" s="21"/>
      <c r="M128" s="21"/>
      <c r="N128" s="21"/>
      <c r="O128" s="21"/>
      <c r="P128" s="21"/>
      <c r="Q128" s="21">
        <f t="shared" si="15"/>
        <v>0</v>
      </c>
    </row>
    <row r="129" spans="1:17" s="22" customFormat="1" ht="30" x14ac:dyDescent="0.2">
      <c r="A129" s="4" t="s">
        <v>236</v>
      </c>
      <c r="B129" s="4" t="s">
        <v>237</v>
      </c>
      <c r="C129" s="11">
        <v>108000</v>
      </c>
      <c r="D129" s="11">
        <v>624304.29</v>
      </c>
      <c r="E129" s="11"/>
      <c r="F129" s="11"/>
      <c r="G129" s="11"/>
      <c r="H129" s="11">
        <v>30350</v>
      </c>
      <c r="I129" s="79">
        <v>83960</v>
      </c>
      <c r="J129" s="11"/>
      <c r="K129" s="11"/>
      <c r="L129" s="11">
        <v>41140.699999999997</v>
      </c>
      <c r="M129" s="11"/>
      <c r="N129" s="11"/>
      <c r="O129" s="11"/>
      <c r="P129" s="11"/>
      <c r="Q129" s="21">
        <f t="shared" si="15"/>
        <v>155450.70000000001</v>
      </c>
    </row>
    <row r="130" spans="1:17" s="22" customFormat="1" x14ac:dyDescent="0.2">
      <c r="A130" s="4" t="s">
        <v>238</v>
      </c>
      <c r="B130" s="4" t="s">
        <v>239</v>
      </c>
      <c r="C130" s="11">
        <v>0</v>
      </c>
      <c r="D130" s="11">
        <v>24000</v>
      </c>
      <c r="E130" s="11"/>
      <c r="F130" s="11"/>
      <c r="G130" s="11"/>
      <c r="H130" s="11"/>
      <c r="I130" s="38"/>
      <c r="J130" s="11"/>
      <c r="K130" s="11"/>
      <c r="L130" s="11">
        <v>4200</v>
      </c>
      <c r="M130" s="11"/>
      <c r="N130" s="11"/>
      <c r="O130" s="11"/>
      <c r="P130" s="11"/>
      <c r="Q130" s="21">
        <f t="shared" si="15"/>
        <v>4200</v>
      </c>
    </row>
    <row r="131" spans="1:17" s="22" customFormat="1" ht="30" x14ac:dyDescent="0.2">
      <c r="A131" s="4" t="s">
        <v>240</v>
      </c>
      <c r="B131" s="4" t="s">
        <v>241</v>
      </c>
      <c r="C131" s="11">
        <v>0</v>
      </c>
      <c r="D131" s="11">
        <v>0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21">
        <f t="shared" si="15"/>
        <v>0</v>
      </c>
    </row>
    <row r="132" spans="1:17" s="22" customFormat="1" x14ac:dyDescent="0.2">
      <c r="A132" s="4" t="s">
        <v>242</v>
      </c>
      <c r="B132" s="4" t="s">
        <v>243</v>
      </c>
      <c r="C132" s="11">
        <v>0</v>
      </c>
      <c r="D132" s="11">
        <v>242440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21">
        <f t="shared" si="15"/>
        <v>0</v>
      </c>
    </row>
    <row r="133" spans="1:17" s="22" customFormat="1" ht="45" x14ac:dyDescent="0.2">
      <c r="A133" s="4" t="s">
        <v>244</v>
      </c>
      <c r="B133" s="4" t="s">
        <v>245</v>
      </c>
      <c r="C133" s="11">
        <v>0</v>
      </c>
      <c r="D133" s="11">
        <v>0</v>
      </c>
      <c r="E133" s="21"/>
      <c r="F133" s="21"/>
      <c r="G133" s="33"/>
      <c r="H133" s="21"/>
      <c r="I133" s="21"/>
      <c r="J133" s="21"/>
      <c r="K133" s="21"/>
      <c r="L133" s="21"/>
      <c r="M133" s="21"/>
      <c r="N133" s="11"/>
      <c r="O133" s="11"/>
      <c r="P133" s="11"/>
      <c r="Q133" s="21">
        <f t="shared" si="15"/>
        <v>0</v>
      </c>
    </row>
    <row r="134" spans="1:17" s="22" customFormat="1" x14ac:dyDescent="0.2">
      <c r="A134" s="4" t="s">
        <v>246</v>
      </c>
      <c r="B134" s="4" t="s">
        <v>247</v>
      </c>
      <c r="C134" s="11">
        <f t="shared" ref="C134:P134" si="20">SUM(C135:C147)</f>
        <v>3274500</v>
      </c>
      <c r="D134" s="11">
        <f t="shared" si="20"/>
        <v>13904862.35</v>
      </c>
      <c r="E134" s="11">
        <f t="shared" si="20"/>
        <v>0</v>
      </c>
      <c r="F134" s="11">
        <f t="shared" si="20"/>
        <v>0</v>
      </c>
      <c r="G134" s="11">
        <f t="shared" si="20"/>
        <v>1688261.4</v>
      </c>
      <c r="H134" s="11">
        <f t="shared" si="20"/>
        <v>1151516.2</v>
      </c>
      <c r="I134" s="38">
        <f t="shared" si="20"/>
        <v>1291179.6000000001</v>
      </c>
      <c r="J134" s="38">
        <f t="shared" si="20"/>
        <v>194968.77000000002</v>
      </c>
      <c r="K134" s="38">
        <f t="shared" si="20"/>
        <v>59224.2</v>
      </c>
      <c r="L134" s="11">
        <f>SUM(L135:L147)</f>
        <v>841150.77</v>
      </c>
      <c r="M134" s="11">
        <f t="shared" si="20"/>
        <v>0</v>
      </c>
      <c r="N134" s="11">
        <f t="shared" si="20"/>
        <v>0</v>
      </c>
      <c r="O134" s="11">
        <f t="shared" si="20"/>
        <v>0</v>
      </c>
      <c r="P134" s="11">
        <f t="shared" si="20"/>
        <v>0</v>
      </c>
      <c r="Q134" s="21">
        <f t="shared" si="15"/>
        <v>5226300.9399999995</v>
      </c>
    </row>
    <row r="135" spans="1:17" s="22" customFormat="1" x14ac:dyDescent="0.2">
      <c r="A135" s="4" t="s">
        <v>248</v>
      </c>
      <c r="B135" s="4" t="s">
        <v>249</v>
      </c>
      <c r="C135" s="11">
        <v>474500</v>
      </c>
      <c r="D135" s="11">
        <v>1067486.74</v>
      </c>
      <c r="E135" s="21"/>
      <c r="F135" s="21"/>
      <c r="G135" s="33"/>
      <c r="H135" s="21"/>
      <c r="I135" s="79">
        <v>147301.74</v>
      </c>
      <c r="J135" s="21"/>
      <c r="K135" s="21"/>
      <c r="L135" s="21">
        <v>167767.07</v>
      </c>
      <c r="M135" s="21"/>
      <c r="N135" s="21"/>
      <c r="O135" s="21"/>
      <c r="P135" s="21"/>
      <c r="Q135" s="21">
        <f t="shared" si="15"/>
        <v>315068.81</v>
      </c>
    </row>
    <row r="136" spans="1:17" s="22" customFormat="1" ht="30" x14ac:dyDescent="0.2">
      <c r="A136" s="4" t="s">
        <v>250</v>
      </c>
      <c r="B136" s="4" t="s">
        <v>251</v>
      </c>
      <c r="C136" s="11">
        <v>0</v>
      </c>
      <c r="D136" s="11">
        <v>0</v>
      </c>
      <c r="E136" s="21"/>
      <c r="F136" s="21"/>
      <c r="G136" s="21"/>
      <c r="H136" s="21"/>
      <c r="I136" s="79">
        <v>233642.99</v>
      </c>
      <c r="J136" s="21">
        <v>16781.099999999999</v>
      </c>
      <c r="K136" s="21"/>
      <c r="L136" s="21">
        <v>48068.68</v>
      </c>
      <c r="M136" s="21"/>
      <c r="N136" s="21"/>
      <c r="O136" s="21"/>
      <c r="P136" s="21"/>
      <c r="Q136" s="21">
        <f t="shared" si="15"/>
        <v>298492.77</v>
      </c>
    </row>
    <row r="137" spans="1:17" s="22" customFormat="1" ht="30" x14ac:dyDescent="0.2">
      <c r="A137" s="4" t="s">
        <v>252</v>
      </c>
      <c r="B137" s="4" t="s">
        <v>253</v>
      </c>
      <c r="C137" s="11">
        <v>0</v>
      </c>
      <c r="D137" s="11">
        <v>1441769</v>
      </c>
      <c r="G137" s="33"/>
      <c r="H137" s="71"/>
      <c r="I137" s="33"/>
      <c r="K137" s="21"/>
      <c r="L137" s="21"/>
      <c r="M137" s="21"/>
      <c r="N137" s="21"/>
      <c r="O137" s="21"/>
      <c r="P137" s="21"/>
      <c r="Q137" s="21">
        <f t="shared" si="15"/>
        <v>0</v>
      </c>
    </row>
    <row r="138" spans="1:17" s="22" customFormat="1" ht="30" x14ac:dyDescent="0.2">
      <c r="A138" s="4" t="s">
        <v>422</v>
      </c>
      <c r="B138" s="4" t="s">
        <v>423</v>
      </c>
      <c r="C138" s="11"/>
      <c r="D138" s="11">
        <v>225040</v>
      </c>
      <c r="G138" s="33"/>
      <c r="H138" s="71"/>
      <c r="I138" s="33"/>
      <c r="K138" s="21"/>
      <c r="L138" s="21"/>
      <c r="M138" s="21"/>
      <c r="N138" s="21"/>
      <c r="O138" s="21"/>
      <c r="P138" s="21"/>
      <c r="Q138" s="21">
        <f t="shared" si="15"/>
        <v>0</v>
      </c>
    </row>
    <row r="139" spans="1:17" s="22" customFormat="1" ht="30" x14ac:dyDescent="0.2">
      <c r="A139" s="4" t="s">
        <v>254</v>
      </c>
      <c r="B139" s="4" t="s">
        <v>255</v>
      </c>
      <c r="C139" s="11">
        <v>2800000</v>
      </c>
      <c r="D139" s="11">
        <v>6610180.5</v>
      </c>
      <c r="E139" s="21"/>
      <c r="F139" s="21"/>
      <c r="G139" s="21"/>
      <c r="H139" s="21">
        <v>882930.5</v>
      </c>
      <c r="I139" s="79">
        <v>260000</v>
      </c>
      <c r="J139" s="21"/>
      <c r="K139" s="21"/>
      <c r="L139" s="21">
        <v>564397.52</v>
      </c>
      <c r="M139" s="21"/>
      <c r="N139" s="21"/>
      <c r="O139" s="21"/>
      <c r="P139" s="21"/>
      <c r="Q139" s="21">
        <f t="shared" si="15"/>
        <v>1707328.02</v>
      </c>
    </row>
    <row r="140" spans="1:17" s="22" customFormat="1" ht="30" x14ac:dyDescent="0.2">
      <c r="A140" s="4" t="s">
        <v>424</v>
      </c>
      <c r="B140" s="4" t="s">
        <v>425</v>
      </c>
      <c r="C140" s="11"/>
      <c r="D140" s="11">
        <v>238000</v>
      </c>
      <c r="E140" s="21"/>
      <c r="F140" s="21"/>
      <c r="G140" s="21"/>
      <c r="H140" s="21"/>
      <c r="I140" s="79"/>
      <c r="J140" s="21"/>
      <c r="K140" s="21"/>
      <c r="L140" s="21"/>
      <c r="M140" s="21"/>
      <c r="N140" s="21"/>
      <c r="O140" s="21"/>
      <c r="P140" s="21"/>
      <c r="Q140" s="21">
        <f t="shared" si="15"/>
        <v>0</v>
      </c>
    </row>
    <row r="141" spans="1:17" s="22" customFormat="1" x14ac:dyDescent="0.2">
      <c r="A141" s="4" t="s">
        <v>256</v>
      </c>
      <c r="B141" s="4" t="s">
        <v>257</v>
      </c>
      <c r="C141" s="11">
        <v>0</v>
      </c>
      <c r="D141" s="11">
        <v>754559.96</v>
      </c>
      <c r="E141" s="21"/>
      <c r="F141" s="21"/>
      <c r="G141" s="21"/>
      <c r="H141" s="71">
        <v>34414.699999999997</v>
      </c>
      <c r="I141" s="79">
        <v>150249.99</v>
      </c>
      <c r="J141" s="21">
        <v>139240</v>
      </c>
      <c r="K141" s="21"/>
      <c r="L141" s="21">
        <v>60917.5</v>
      </c>
      <c r="M141" s="21"/>
      <c r="N141" s="21"/>
      <c r="O141" s="21"/>
      <c r="P141" s="21"/>
      <c r="Q141" s="21">
        <f t="shared" si="15"/>
        <v>384822.19</v>
      </c>
    </row>
    <row r="142" spans="1:17" s="22" customFormat="1" x14ac:dyDescent="0.2">
      <c r="A142" s="4" t="s">
        <v>258</v>
      </c>
      <c r="B142" s="4" t="s">
        <v>259</v>
      </c>
      <c r="C142" s="11">
        <v>0</v>
      </c>
      <c r="D142" s="11">
        <v>343320</v>
      </c>
      <c r="E142" s="21"/>
      <c r="F142" s="21"/>
      <c r="G142" s="21"/>
      <c r="H142" s="71"/>
      <c r="I142" s="72">
        <v>51679.28</v>
      </c>
      <c r="J142" s="21">
        <v>16520</v>
      </c>
      <c r="K142" s="21"/>
      <c r="L142" s="21"/>
      <c r="M142" s="21"/>
      <c r="N142" s="21"/>
      <c r="O142" s="21"/>
      <c r="P142" s="21"/>
      <c r="Q142" s="21">
        <f t="shared" si="15"/>
        <v>68199.28</v>
      </c>
    </row>
    <row r="143" spans="1:17" s="22" customFormat="1" x14ac:dyDescent="0.2">
      <c r="A143" s="4" t="s">
        <v>260</v>
      </c>
      <c r="B143" s="4" t="s">
        <v>261</v>
      </c>
      <c r="C143" s="11">
        <v>0</v>
      </c>
      <c r="D143" s="11">
        <v>179800.06</v>
      </c>
      <c r="E143" s="21"/>
      <c r="F143" s="21"/>
      <c r="G143" s="21"/>
      <c r="H143" s="21"/>
      <c r="I143" s="79">
        <v>89691.8</v>
      </c>
      <c r="J143" s="21"/>
      <c r="K143" s="21"/>
      <c r="L143" s="21"/>
      <c r="M143" s="21"/>
      <c r="N143" s="21"/>
      <c r="O143" s="21"/>
      <c r="P143" s="21"/>
      <c r="Q143" s="21">
        <f t="shared" si="15"/>
        <v>89691.8</v>
      </c>
    </row>
    <row r="144" spans="1:17" s="22" customFormat="1" x14ac:dyDescent="0.2">
      <c r="A144" s="4" t="s">
        <v>262</v>
      </c>
      <c r="B144" s="4" t="s">
        <v>263</v>
      </c>
      <c r="C144" s="11">
        <v>0</v>
      </c>
      <c r="D144" s="11">
        <v>231140.6</v>
      </c>
      <c r="E144" s="21"/>
      <c r="F144" s="21"/>
      <c r="G144" s="21"/>
      <c r="H144" s="71"/>
      <c r="I144" s="79">
        <v>186640.6</v>
      </c>
      <c r="J144" s="21"/>
      <c r="K144" s="21">
        <v>35624.199999999997</v>
      </c>
      <c r="L144" s="21"/>
      <c r="M144" s="21"/>
      <c r="N144" s="21"/>
      <c r="O144" s="21"/>
      <c r="P144" s="21"/>
      <c r="Q144" s="21">
        <f t="shared" si="15"/>
        <v>222264.8</v>
      </c>
    </row>
    <row r="145" spans="1:17" s="22" customFormat="1" x14ac:dyDescent="0.2">
      <c r="A145" s="4" t="s">
        <v>264</v>
      </c>
      <c r="B145" s="4" t="s">
        <v>265</v>
      </c>
      <c r="C145" s="11">
        <v>0</v>
      </c>
      <c r="D145" s="11">
        <v>25792</v>
      </c>
      <c r="E145" s="21"/>
      <c r="F145" s="21"/>
      <c r="G145" s="21"/>
      <c r="H145" s="21"/>
      <c r="I145" s="21"/>
      <c r="J145" s="21"/>
      <c r="K145" s="51"/>
      <c r="L145" s="21"/>
      <c r="M145" s="21"/>
      <c r="N145" s="21"/>
      <c r="O145" s="21"/>
      <c r="P145" s="21"/>
      <c r="Q145" s="21">
        <f t="shared" si="15"/>
        <v>0</v>
      </c>
    </row>
    <row r="146" spans="1:17" s="22" customFormat="1" x14ac:dyDescent="0.2">
      <c r="A146" s="4" t="s">
        <v>266</v>
      </c>
      <c r="B146" s="4" t="s">
        <v>267</v>
      </c>
      <c r="C146" s="11">
        <v>0</v>
      </c>
      <c r="D146" s="11">
        <v>170320</v>
      </c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>
        <f t="shared" si="15"/>
        <v>0</v>
      </c>
    </row>
    <row r="147" spans="1:17" s="22" customFormat="1" x14ac:dyDescent="0.2">
      <c r="A147" s="4" t="s">
        <v>268</v>
      </c>
      <c r="B147" s="4" t="s">
        <v>269</v>
      </c>
      <c r="C147" s="11">
        <v>0</v>
      </c>
      <c r="D147" s="11">
        <v>2617453.4900000002</v>
      </c>
      <c r="E147" s="21"/>
      <c r="F147" s="21"/>
      <c r="G147" s="21">
        <v>1688261.4</v>
      </c>
      <c r="H147" s="71">
        <v>234171</v>
      </c>
      <c r="I147" s="72">
        <v>171973.2</v>
      </c>
      <c r="J147" s="21">
        <v>22427.67</v>
      </c>
      <c r="K147" s="21">
        <v>23600</v>
      </c>
      <c r="L147" s="21"/>
      <c r="M147" s="21"/>
      <c r="N147" s="21"/>
      <c r="O147" s="21"/>
      <c r="P147" s="21"/>
      <c r="Q147" s="21">
        <f t="shared" si="15"/>
        <v>2140433.27</v>
      </c>
    </row>
    <row r="148" spans="1:17" s="19" customFormat="1" x14ac:dyDescent="0.2">
      <c r="A148" s="30">
        <v>2.4</v>
      </c>
      <c r="B148" s="31" t="s">
        <v>270</v>
      </c>
      <c r="C148" s="32">
        <f t="shared" ref="C148:P148" si="21">+C149+C153+C154+C155+C156+C157+C158</f>
        <v>24466151788</v>
      </c>
      <c r="D148" s="32">
        <f>+D149+D153+D154+D155+D156+D157+D158+D152</f>
        <v>26012390502.860001</v>
      </c>
      <c r="E148" s="32">
        <f t="shared" ref="E148" si="22">+E149+E153+E154+E155+E156+E157+E158</f>
        <v>1895701686.4200001</v>
      </c>
      <c r="F148" s="32">
        <f t="shared" si="21"/>
        <v>1896073661.03</v>
      </c>
      <c r="G148" s="32">
        <f t="shared" si="21"/>
        <v>1889570586</v>
      </c>
      <c r="H148" s="32">
        <f t="shared" si="21"/>
        <v>1891438980.4100001</v>
      </c>
      <c r="I148" s="32">
        <f t="shared" si="21"/>
        <v>2067421628.99</v>
      </c>
      <c r="J148" s="32">
        <f t="shared" si="21"/>
        <v>2069192440.3400002</v>
      </c>
      <c r="K148" s="32">
        <f t="shared" si="21"/>
        <v>2063163517.23</v>
      </c>
      <c r="L148" s="32">
        <f t="shared" si="21"/>
        <v>2061550921.6700001</v>
      </c>
      <c r="M148" s="32">
        <f t="shared" si="21"/>
        <v>0</v>
      </c>
      <c r="N148" s="32">
        <f t="shared" si="21"/>
        <v>0</v>
      </c>
      <c r="O148" s="32">
        <f t="shared" si="21"/>
        <v>0</v>
      </c>
      <c r="P148" s="32">
        <f t="shared" si="21"/>
        <v>0</v>
      </c>
      <c r="Q148" s="27">
        <f>SUM(E148:L148)</f>
        <v>15834113422.09</v>
      </c>
    </row>
    <row r="149" spans="1:17" s="22" customFormat="1" ht="30" x14ac:dyDescent="0.2">
      <c r="A149" s="4" t="s">
        <v>271</v>
      </c>
      <c r="B149" s="4" t="s">
        <v>272</v>
      </c>
      <c r="C149" s="11">
        <f>SUM(C150:C151)</f>
        <v>24466151788</v>
      </c>
      <c r="D149" s="11">
        <f>SUM(D150:D151)</f>
        <v>26012212702.860001</v>
      </c>
      <c r="E149" s="11">
        <f t="shared" ref="E149:L149" si="23">E150+E151</f>
        <v>1895701686.4200001</v>
      </c>
      <c r="F149" s="11">
        <f t="shared" si="23"/>
        <v>1896073661.03</v>
      </c>
      <c r="G149" s="11">
        <f t="shared" si="23"/>
        <v>1889570586</v>
      </c>
      <c r="H149" s="11">
        <f t="shared" si="23"/>
        <v>1891438980.4100001</v>
      </c>
      <c r="I149" s="11">
        <f t="shared" si="23"/>
        <v>2067421628.99</v>
      </c>
      <c r="J149" s="11">
        <f t="shared" si="23"/>
        <v>2069192440.3400002</v>
      </c>
      <c r="K149" s="11">
        <f t="shared" si="23"/>
        <v>2063163517.23</v>
      </c>
      <c r="L149" s="11">
        <f t="shared" si="23"/>
        <v>2061550921.6700001</v>
      </c>
      <c r="M149" s="11"/>
      <c r="N149" s="11"/>
      <c r="O149" s="11"/>
      <c r="P149" s="11"/>
      <c r="Q149" s="21">
        <f>SUM(E149:L149)</f>
        <v>15834113422.09</v>
      </c>
    </row>
    <row r="150" spans="1:17" s="22" customFormat="1" x14ac:dyDescent="0.2">
      <c r="A150" s="4" t="s">
        <v>273</v>
      </c>
      <c r="B150" s="4" t="s">
        <v>274</v>
      </c>
      <c r="C150" s="11">
        <v>142143216</v>
      </c>
      <c r="D150" s="11">
        <v>142143216</v>
      </c>
      <c r="E150" s="21">
        <v>12878134.460000001</v>
      </c>
      <c r="F150" s="21">
        <v>12878134.460000001</v>
      </c>
      <c r="G150" s="21">
        <v>12875740.189999999</v>
      </c>
      <c r="H150" s="71">
        <v>12875740.189999999</v>
      </c>
      <c r="I150" s="71">
        <v>12875740.189999999</v>
      </c>
      <c r="J150" s="21">
        <v>12871442.640000001</v>
      </c>
      <c r="K150" s="21">
        <v>12871442.640000001</v>
      </c>
      <c r="L150" s="21">
        <v>12779177.02</v>
      </c>
      <c r="M150" s="21"/>
      <c r="N150" s="21"/>
      <c r="O150" s="21"/>
      <c r="P150" s="21"/>
      <c r="Q150" s="21">
        <f>SUM(E150:L150)</f>
        <v>102905551.78999999</v>
      </c>
    </row>
    <row r="151" spans="1:17" s="22" customFormat="1" x14ac:dyDescent="0.2">
      <c r="A151" s="4" t="s">
        <v>275</v>
      </c>
      <c r="B151" s="4" t="s">
        <v>276</v>
      </c>
      <c r="C151" s="11">
        <v>24324008572</v>
      </c>
      <c r="D151" s="11">
        <v>25870069486.860001</v>
      </c>
      <c r="E151" s="21">
        <v>1882823551.96</v>
      </c>
      <c r="F151" s="21">
        <v>1883195526.5699999</v>
      </c>
      <c r="G151" s="21">
        <v>1876694845.8099999</v>
      </c>
      <c r="H151" s="71">
        <v>1878563240.22</v>
      </c>
      <c r="I151" s="72">
        <v>2054545888.8</v>
      </c>
      <c r="J151" s="21">
        <v>2056320997.7</v>
      </c>
      <c r="K151" s="21">
        <v>2050292074.5899999</v>
      </c>
      <c r="L151" s="21">
        <v>2048771744.6500001</v>
      </c>
      <c r="M151" s="21"/>
      <c r="N151" s="21"/>
      <c r="O151" s="21"/>
      <c r="P151" s="21"/>
      <c r="Q151" s="21">
        <f t="shared" ref="Q151:Q158" si="24">SUM(E151:L151)</f>
        <v>15731207870.300001</v>
      </c>
    </row>
    <row r="152" spans="1:17" s="22" customFormat="1" ht="30" x14ac:dyDescent="0.2">
      <c r="A152" s="4" t="s">
        <v>277</v>
      </c>
      <c r="B152" s="4" t="s">
        <v>278</v>
      </c>
      <c r="C152" s="11"/>
      <c r="D152" s="71">
        <v>177800</v>
      </c>
      <c r="E152" s="21"/>
      <c r="F152" s="21"/>
      <c r="G152" s="21"/>
      <c r="H152" s="71"/>
      <c r="I152" s="71"/>
      <c r="J152" s="21"/>
      <c r="K152" s="21"/>
      <c r="L152" s="21"/>
      <c r="M152" s="21"/>
      <c r="N152" s="21"/>
      <c r="O152" s="21"/>
      <c r="P152" s="21"/>
      <c r="Q152" s="21">
        <f t="shared" si="24"/>
        <v>0</v>
      </c>
    </row>
    <row r="153" spans="1:17" s="22" customFormat="1" ht="30" x14ac:dyDescent="0.2">
      <c r="A153" s="4" t="s">
        <v>279</v>
      </c>
      <c r="B153" s="4" t="s">
        <v>280</v>
      </c>
      <c r="C153" s="11">
        <v>0</v>
      </c>
      <c r="D153" s="11"/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/>
      <c r="O153" s="11"/>
      <c r="P153" s="11"/>
      <c r="Q153" s="21">
        <f t="shared" si="24"/>
        <v>0</v>
      </c>
    </row>
    <row r="154" spans="1:17" s="22" customFormat="1" ht="30" x14ac:dyDescent="0.2">
      <c r="A154" s="4" t="s">
        <v>281</v>
      </c>
      <c r="B154" s="4" t="s">
        <v>282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/>
      <c r="O154" s="11"/>
      <c r="P154" s="11"/>
      <c r="Q154" s="21">
        <f t="shared" si="24"/>
        <v>0</v>
      </c>
    </row>
    <row r="155" spans="1:17" s="22" customFormat="1" ht="30" x14ac:dyDescent="0.2">
      <c r="A155" s="4" t="s">
        <v>283</v>
      </c>
      <c r="B155" s="4" t="s">
        <v>284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/>
      <c r="O155" s="11"/>
      <c r="P155" s="11"/>
      <c r="Q155" s="21">
        <f t="shared" si="24"/>
        <v>0</v>
      </c>
    </row>
    <row r="156" spans="1:17" s="22" customFormat="1" ht="30" x14ac:dyDescent="0.2">
      <c r="A156" s="4" t="s">
        <v>285</v>
      </c>
      <c r="B156" s="4" t="s">
        <v>286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/>
      <c r="O156" s="11"/>
      <c r="P156" s="11"/>
      <c r="Q156" s="21">
        <f t="shared" si="24"/>
        <v>0</v>
      </c>
    </row>
    <row r="157" spans="1:17" s="22" customFormat="1" ht="30" x14ac:dyDescent="0.2">
      <c r="A157" s="4" t="s">
        <v>287</v>
      </c>
      <c r="B157" s="4" t="s">
        <v>288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/>
      <c r="O157" s="11"/>
      <c r="P157" s="11"/>
      <c r="Q157" s="21">
        <f t="shared" si="24"/>
        <v>0</v>
      </c>
    </row>
    <row r="158" spans="1:17" s="22" customFormat="1" ht="30" x14ac:dyDescent="0.2">
      <c r="A158" s="4" t="s">
        <v>289</v>
      </c>
      <c r="B158" s="4" t="s">
        <v>290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/>
      <c r="K158" s="11"/>
      <c r="L158" s="11"/>
      <c r="M158" s="11"/>
      <c r="N158" s="11"/>
      <c r="O158" s="11"/>
      <c r="P158" s="11"/>
      <c r="Q158" s="21">
        <f t="shared" si="24"/>
        <v>0</v>
      </c>
    </row>
    <row r="159" spans="1:17" s="19" customFormat="1" x14ac:dyDescent="0.2">
      <c r="A159" s="30">
        <v>2.5</v>
      </c>
      <c r="B159" s="31" t="s">
        <v>291</v>
      </c>
      <c r="C159" s="32">
        <f>SUM(C160:C166)</f>
        <v>0</v>
      </c>
      <c r="D159" s="32"/>
      <c r="E159" s="32">
        <f t="shared" ref="E159:F159" si="25">SUM(E160:E166)</f>
        <v>0</v>
      </c>
      <c r="F159" s="32">
        <f t="shared" si="25"/>
        <v>0</v>
      </c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27">
        <f>SUM(E159:K159)</f>
        <v>0</v>
      </c>
    </row>
    <row r="160" spans="1:17" s="22" customFormat="1" ht="30" x14ac:dyDescent="0.2">
      <c r="A160" s="4" t="s">
        <v>292</v>
      </c>
      <c r="B160" s="4" t="s">
        <v>293</v>
      </c>
      <c r="C160" s="11">
        <v>0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/>
      <c r="O160" s="11"/>
      <c r="P160" s="11"/>
      <c r="Q160" s="11">
        <f t="shared" ref="Q160:Q166" si="26">SUM(F160:P160)</f>
        <v>0</v>
      </c>
    </row>
    <row r="161" spans="1:17" s="22" customFormat="1" ht="30" x14ac:dyDescent="0.2">
      <c r="A161" s="4" t="s">
        <v>294</v>
      </c>
      <c r="B161" s="4" t="s">
        <v>295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/>
      <c r="O161" s="11"/>
      <c r="P161" s="11"/>
      <c r="Q161" s="11">
        <f t="shared" si="26"/>
        <v>0</v>
      </c>
    </row>
    <row r="162" spans="1:17" s="22" customFormat="1" ht="30" x14ac:dyDescent="0.2">
      <c r="A162" s="4" t="s">
        <v>296</v>
      </c>
      <c r="B162" s="4" t="s">
        <v>297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/>
      <c r="O162" s="11"/>
      <c r="P162" s="11"/>
      <c r="Q162" s="11">
        <f t="shared" si="26"/>
        <v>0</v>
      </c>
    </row>
    <row r="163" spans="1:17" s="22" customFormat="1" ht="30" x14ac:dyDescent="0.2">
      <c r="A163" s="4" t="s">
        <v>298</v>
      </c>
      <c r="B163" s="4" t="s">
        <v>299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/>
      <c r="O163" s="11"/>
      <c r="P163" s="11"/>
      <c r="Q163" s="11">
        <f t="shared" si="26"/>
        <v>0</v>
      </c>
    </row>
    <row r="164" spans="1:17" s="22" customFormat="1" ht="30" x14ac:dyDescent="0.2">
      <c r="A164" s="4" t="s">
        <v>300</v>
      </c>
      <c r="B164" s="4" t="s">
        <v>301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/>
      <c r="O164" s="11"/>
      <c r="P164" s="11"/>
      <c r="Q164" s="11">
        <f t="shared" si="26"/>
        <v>0</v>
      </c>
    </row>
    <row r="165" spans="1:17" s="22" customFormat="1" ht="30" x14ac:dyDescent="0.2">
      <c r="A165" s="4" t="s">
        <v>302</v>
      </c>
      <c r="B165" s="4" t="s">
        <v>303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/>
      <c r="O165" s="11"/>
      <c r="P165" s="11"/>
      <c r="Q165" s="11">
        <f t="shared" si="26"/>
        <v>0</v>
      </c>
    </row>
    <row r="166" spans="1:17" s="22" customFormat="1" ht="30" x14ac:dyDescent="0.2">
      <c r="A166" s="4" t="s">
        <v>304</v>
      </c>
      <c r="B166" s="4" t="s">
        <v>305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/>
      <c r="O166" s="11"/>
      <c r="P166" s="11"/>
      <c r="Q166" s="11">
        <f t="shared" si="26"/>
        <v>0</v>
      </c>
    </row>
    <row r="167" spans="1:17" s="19" customFormat="1" ht="30" x14ac:dyDescent="0.2">
      <c r="A167" s="30">
        <v>2.6</v>
      </c>
      <c r="B167" s="31" t="s">
        <v>306</v>
      </c>
      <c r="C167" s="32">
        <f>+C168+C176+C179+C181+C190+C192+C193+C195</f>
        <v>1900000</v>
      </c>
      <c r="D167" s="32">
        <f>+D168+D176+D179+D181+D190+D192+D193+D195+D175+D174</f>
        <v>11577811.030000001</v>
      </c>
      <c r="E167" s="32">
        <f t="shared" ref="E167" si="27">+E168+E176+E179+E181+E190+E192+E193+E195</f>
        <v>0</v>
      </c>
      <c r="F167" s="32">
        <f t="shared" ref="F167:G167" si="28">+F168+F176+F179+F181+F190+F192+F193+F195</f>
        <v>0</v>
      </c>
      <c r="G167" s="32">
        <f t="shared" si="28"/>
        <v>0</v>
      </c>
      <c r="H167" s="32">
        <f>+H168+H176+H179+H181+H190+H192+H193+H195+H173</f>
        <v>1598382.5</v>
      </c>
      <c r="I167" s="32">
        <f>+I168+I176+I179+I181+I190+I192+I193+I195+I173+I188</f>
        <v>460569.4</v>
      </c>
      <c r="J167" s="32">
        <f>+J168+J176+J179+J181+J190+J192+J193+J195+J173+J188</f>
        <v>193887.94</v>
      </c>
      <c r="K167" s="32">
        <f>+K168+K179+K181+K190+K192+K193+K195+K173</f>
        <v>0</v>
      </c>
      <c r="L167" s="32">
        <f>+L168+M176+L179+L181+L190+L192+L193+L195+L173+L176</f>
        <v>29015.73</v>
      </c>
      <c r="M167" s="32">
        <f>M168+M177+M181+M194</f>
        <v>0</v>
      </c>
      <c r="N167" s="32">
        <f>N168+N177+N181+N194</f>
        <v>0</v>
      </c>
      <c r="O167" s="32">
        <f>O168+O177+O181+O194+O190</f>
        <v>0</v>
      </c>
      <c r="P167" s="32">
        <f>P168+P177+P181+P194+P190+P186</f>
        <v>0</v>
      </c>
      <c r="Q167" s="27">
        <f>SUM(E167:L167)</f>
        <v>2281855.5699999998</v>
      </c>
    </row>
    <row r="168" spans="1:17" s="22" customFormat="1" x14ac:dyDescent="0.2">
      <c r="A168" s="4" t="s">
        <v>307</v>
      </c>
      <c r="B168" s="4" t="s">
        <v>308</v>
      </c>
      <c r="C168" s="11">
        <f>+C169</f>
        <v>1100000</v>
      </c>
      <c r="D168" s="11">
        <f>+D169+D171+D170</f>
        <v>6159411.0300000003</v>
      </c>
      <c r="E168" s="11">
        <v>0</v>
      </c>
      <c r="F168" s="11">
        <v>0</v>
      </c>
      <c r="G168" s="11">
        <v>0</v>
      </c>
      <c r="H168" s="11">
        <f>H169</f>
        <v>17464</v>
      </c>
      <c r="I168" s="11">
        <f>I169+I171</f>
        <v>454335.4</v>
      </c>
      <c r="J168" s="11">
        <f>J169+J171</f>
        <v>162754.99</v>
      </c>
      <c r="K168" s="11"/>
      <c r="L168" s="11">
        <f>L169+L171</f>
        <v>29015.73</v>
      </c>
      <c r="M168" s="11"/>
      <c r="N168" s="11"/>
      <c r="O168" s="11"/>
      <c r="P168" s="11"/>
      <c r="Q168" s="21">
        <f t="shared" ref="Q168:Q195" si="29">SUM(E168:L168)</f>
        <v>663570.12</v>
      </c>
    </row>
    <row r="169" spans="1:17" s="22" customFormat="1" x14ac:dyDescent="0.25">
      <c r="A169" s="4" t="s">
        <v>309</v>
      </c>
      <c r="B169" s="4" t="s">
        <v>310</v>
      </c>
      <c r="C169" s="70">
        <v>1100000</v>
      </c>
      <c r="D169" s="11">
        <v>3949771.95</v>
      </c>
      <c r="E169" s="11">
        <v>0</v>
      </c>
      <c r="F169" s="11">
        <v>0</v>
      </c>
      <c r="G169" s="11">
        <v>0</v>
      </c>
      <c r="H169" s="11">
        <v>17464</v>
      </c>
      <c r="I169" s="72">
        <v>396185</v>
      </c>
      <c r="J169" s="11"/>
      <c r="K169" s="11"/>
      <c r="L169" s="11">
        <v>29015.73</v>
      </c>
      <c r="M169" s="11"/>
      <c r="N169" s="11"/>
      <c r="O169" s="11"/>
      <c r="P169" s="11"/>
      <c r="Q169" s="21">
        <f t="shared" si="29"/>
        <v>442664.73</v>
      </c>
    </row>
    <row r="170" spans="1:17" s="22" customFormat="1" ht="30" x14ac:dyDescent="0.25">
      <c r="A170" s="4" t="s">
        <v>311</v>
      </c>
      <c r="B170" s="4" t="s">
        <v>312</v>
      </c>
      <c r="C170" s="70">
        <v>0</v>
      </c>
      <c r="D170" s="70">
        <v>1974639.36</v>
      </c>
      <c r="E170" s="11">
        <v>0</v>
      </c>
      <c r="F170" s="11">
        <v>0</v>
      </c>
      <c r="G170" s="11">
        <v>0</v>
      </c>
      <c r="H170" s="82">
        <v>0</v>
      </c>
      <c r="I170" s="11"/>
      <c r="J170" s="11"/>
      <c r="K170" s="11"/>
      <c r="L170" s="11"/>
      <c r="M170" s="11"/>
      <c r="N170" s="11"/>
      <c r="O170" s="11"/>
      <c r="P170" s="11"/>
      <c r="Q170" s="21">
        <f t="shared" si="29"/>
        <v>0</v>
      </c>
    </row>
    <row r="171" spans="1:17" s="22" customFormat="1" x14ac:dyDescent="0.25">
      <c r="A171" s="4" t="s">
        <v>313</v>
      </c>
      <c r="B171" s="4" t="s">
        <v>314</v>
      </c>
      <c r="C171" s="70"/>
      <c r="D171" s="70">
        <v>234999.72</v>
      </c>
      <c r="E171" s="11">
        <v>0</v>
      </c>
      <c r="F171" s="11">
        <v>0</v>
      </c>
      <c r="G171" s="11">
        <v>0</v>
      </c>
      <c r="H171" s="11">
        <v>0</v>
      </c>
      <c r="I171" s="72">
        <v>58150.400000000001</v>
      </c>
      <c r="J171" s="11">
        <v>162754.99</v>
      </c>
      <c r="K171" s="11"/>
      <c r="L171" s="11"/>
      <c r="M171" s="11"/>
      <c r="N171" s="11"/>
      <c r="O171" s="11"/>
      <c r="P171" s="11"/>
      <c r="Q171" s="21">
        <f t="shared" si="29"/>
        <v>220905.38999999998</v>
      </c>
    </row>
    <row r="172" spans="1:17" s="22" customFormat="1" ht="30" x14ac:dyDescent="0.25">
      <c r="A172" s="4" t="s">
        <v>315</v>
      </c>
      <c r="B172" s="4" t="s">
        <v>316</v>
      </c>
      <c r="C172" s="70">
        <v>0</v>
      </c>
      <c r="D172" s="70">
        <v>0</v>
      </c>
      <c r="E172" s="11">
        <v>0</v>
      </c>
      <c r="F172" s="11">
        <v>0</v>
      </c>
      <c r="G172" s="11">
        <v>0</v>
      </c>
      <c r="H172" s="11">
        <v>0</v>
      </c>
      <c r="I172" s="11"/>
      <c r="J172" s="11"/>
      <c r="K172" s="11"/>
      <c r="L172" s="11"/>
      <c r="M172" s="11"/>
      <c r="N172" s="11"/>
      <c r="O172" s="11"/>
      <c r="P172" s="11"/>
      <c r="Q172" s="21">
        <f t="shared" si="29"/>
        <v>0</v>
      </c>
    </row>
    <row r="173" spans="1:17" s="22" customFormat="1" ht="30" x14ac:dyDescent="0.25">
      <c r="A173" s="4" t="s">
        <v>317</v>
      </c>
      <c r="B173" s="4" t="s">
        <v>318</v>
      </c>
      <c r="C173" s="70">
        <v>0</v>
      </c>
      <c r="D173" s="70">
        <v>0</v>
      </c>
      <c r="E173" s="11">
        <v>0</v>
      </c>
      <c r="F173" s="11">
        <v>0</v>
      </c>
      <c r="G173" s="11">
        <v>0</v>
      </c>
      <c r="H173" s="11">
        <v>0</v>
      </c>
      <c r="I173" s="11"/>
      <c r="J173" s="11"/>
      <c r="K173" s="11"/>
      <c r="L173" s="11"/>
      <c r="M173" s="11"/>
      <c r="N173" s="11"/>
      <c r="O173" s="11"/>
      <c r="P173" s="11"/>
      <c r="Q173" s="21">
        <f t="shared" si="29"/>
        <v>0</v>
      </c>
    </row>
    <row r="174" spans="1:17" s="22" customFormat="1" x14ac:dyDescent="0.25">
      <c r="A174" s="4" t="s">
        <v>319</v>
      </c>
      <c r="B174" s="4" t="s">
        <v>320</v>
      </c>
      <c r="C174" s="70"/>
      <c r="D174" s="70">
        <v>50000</v>
      </c>
      <c r="E174" s="11">
        <v>0</v>
      </c>
      <c r="F174" s="11">
        <v>0</v>
      </c>
      <c r="G174" s="11">
        <v>0</v>
      </c>
      <c r="H174" s="82">
        <v>0</v>
      </c>
      <c r="I174" s="71"/>
      <c r="J174" s="11"/>
      <c r="K174" s="11"/>
      <c r="L174" s="11"/>
      <c r="M174" s="11"/>
      <c r="N174" s="11"/>
      <c r="O174" s="11"/>
      <c r="P174" s="11"/>
      <c r="Q174" s="21">
        <f t="shared" si="29"/>
        <v>0</v>
      </c>
    </row>
    <row r="175" spans="1:17" s="22" customFormat="1" x14ac:dyDescent="0.25">
      <c r="A175" s="4" t="s">
        <v>321</v>
      </c>
      <c r="B175" s="4" t="s">
        <v>322</v>
      </c>
      <c r="C175" s="70"/>
      <c r="D175" s="70">
        <v>578000</v>
      </c>
      <c r="E175" s="11">
        <v>0</v>
      </c>
      <c r="F175" s="11">
        <v>0</v>
      </c>
      <c r="G175" s="11">
        <v>0</v>
      </c>
      <c r="H175" s="71"/>
      <c r="I175" s="71"/>
      <c r="J175" s="11"/>
      <c r="K175" s="11"/>
      <c r="L175" s="11"/>
      <c r="M175" s="11"/>
      <c r="N175" s="11"/>
      <c r="O175" s="11"/>
      <c r="P175" s="11"/>
      <c r="Q175" s="21">
        <f t="shared" si="29"/>
        <v>0</v>
      </c>
    </row>
    <row r="176" spans="1:17" s="22" customFormat="1" ht="30" x14ac:dyDescent="0.25">
      <c r="A176" s="4" t="s">
        <v>323</v>
      </c>
      <c r="B176" s="4" t="s">
        <v>324</v>
      </c>
      <c r="C176" s="70">
        <f t="shared" ref="C176" si="30">+C177</f>
        <v>800000</v>
      </c>
      <c r="D176" s="83">
        <f>+D177+D178</f>
        <v>2977600</v>
      </c>
      <c r="E176" s="11">
        <v>0</v>
      </c>
      <c r="F176" s="11">
        <v>0</v>
      </c>
      <c r="G176" s="11">
        <v>0</v>
      </c>
      <c r="H176" s="11">
        <f>H177</f>
        <v>1414538.5</v>
      </c>
      <c r="I176" s="11"/>
      <c r="J176" s="11"/>
      <c r="L176" s="11"/>
      <c r="M176" s="11"/>
      <c r="N176" s="11"/>
      <c r="O176" s="11"/>
      <c r="P176" s="11"/>
      <c r="Q176" s="21">
        <f t="shared" si="29"/>
        <v>1414538.5</v>
      </c>
    </row>
    <row r="177" spans="1:17" s="22" customFormat="1" x14ac:dyDescent="0.25">
      <c r="A177" s="4" t="s">
        <v>325</v>
      </c>
      <c r="B177" s="4" t="s">
        <v>326</v>
      </c>
      <c r="C177" s="70">
        <v>800000</v>
      </c>
      <c r="D177" s="83">
        <v>2977600</v>
      </c>
      <c r="E177" s="11">
        <v>0</v>
      </c>
      <c r="F177" s="11">
        <v>0</v>
      </c>
      <c r="G177" s="11">
        <v>0</v>
      </c>
      <c r="H177" s="11">
        <v>1414538.5</v>
      </c>
      <c r="I177" s="11"/>
      <c r="J177" s="11"/>
      <c r="L177" s="11"/>
      <c r="M177" s="11"/>
      <c r="N177" s="11"/>
      <c r="O177" s="11"/>
      <c r="P177" s="11"/>
      <c r="Q177" s="21">
        <f t="shared" si="29"/>
        <v>1414538.5</v>
      </c>
    </row>
    <row r="178" spans="1:17" s="22" customFormat="1" x14ac:dyDescent="0.25">
      <c r="A178" s="4" t="s">
        <v>327</v>
      </c>
      <c r="B178" s="4" t="s">
        <v>328</v>
      </c>
      <c r="C178" s="70">
        <v>0</v>
      </c>
      <c r="D178" s="83"/>
      <c r="E178" s="11">
        <v>0</v>
      </c>
      <c r="F178" s="11">
        <v>0</v>
      </c>
      <c r="G178" s="11">
        <v>0</v>
      </c>
      <c r="H178" s="11"/>
      <c r="I178" s="11"/>
      <c r="J178" s="11"/>
      <c r="L178" s="11"/>
      <c r="M178" s="11"/>
      <c r="N178" s="11"/>
      <c r="O178" s="11"/>
      <c r="P178" s="11"/>
      <c r="Q178" s="21">
        <f t="shared" si="29"/>
        <v>0</v>
      </c>
    </row>
    <row r="179" spans="1:17" s="22" customFormat="1" ht="30" x14ac:dyDescent="0.25">
      <c r="A179" s="4" t="s">
        <v>329</v>
      </c>
      <c r="B179" s="4" t="s">
        <v>330</v>
      </c>
      <c r="C179" s="70">
        <v>0</v>
      </c>
      <c r="D179" s="83">
        <v>0</v>
      </c>
      <c r="E179" s="11">
        <v>0</v>
      </c>
      <c r="F179" s="11">
        <v>0</v>
      </c>
      <c r="G179" s="11">
        <v>0</v>
      </c>
      <c r="H179" s="11"/>
      <c r="I179" s="11"/>
      <c r="J179" s="11"/>
      <c r="K179" s="11"/>
      <c r="L179" s="11"/>
      <c r="M179" s="11"/>
      <c r="N179" s="11"/>
      <c r="O179" s="11"/>
      <c r="P179" s="11"/>
      <c r="Q179" s="21">
        <f t="shared" si="29"/>
        <v>0</v>
      </c>
    </row>
    <row r="180" spans="1:17" s="22" customFormat="1" x14ac:dyDescent="0.25">
      <c r="A180" s="4" t="s">
        <v>331</v>
      </c>
      <c r="B180" s="4" t="s">
        <v>332</v>
      </c>
      <c r="C180" s="70"/>
      <c r="D180" s="83"/>
      <c r="E180" s="11">
        <v>0</v>
      </c>
      <c r="F180" s="11">
        <v>0</v>
      </c>
      <c r="G180" s="11">
        <v>0</v>
      </c>
      <c r="H180" s="11"/>
      <c r="I180" s="11"/>
      <c r="J180" s="11"/>
      <c r="K180" s="11"/>
      <c r="L180" s="11"/>
      <c r="M180" s="11"/>
      <c r="N180" s="11"/>
      <c r="O180" s="11"/>
      <c r="P180" s="11"/>
      <c r="Q180" s="21">
        <f t="shared" si="29"/>
        <v>0</v>
      </c>
    </row>
    <row r="181" spans="1:17" s="22" customFormat="1" ht="30" x14ac:dyDescent="0.25">
      <c r="A181" s="4" t="s">
        <v>333</v>
      </c>
      <c r="B181" s="4" t="s">
        <v>334</v>
      </c>
      <c r="C181" s="70">
        <v>0</v>
      </c>
      <c r="D181" s="83">
        <f>D185+D188+D184+D186+D187+D189</f>
        <v>1152800</v>
      </c>
      <c r="E181" s="11">
        <v>0</v>
      </c>
      <c r="F181" s="11">
        <v>0</v>
      </c>
      <c r="G181" s="11">
        <v>0</v>
      </c>
      <c r="H181" s="11">
        <f>H185</f>
        <v>166380</v>
      </c>
      <c r="I181" s="11"/>
      <c r="J181" s="11"/>
      <c r="K181" s="11"/>
      <c r="L181" s="11"/>
      <c r="M181" s="11"/>
      <c r="N181" s="11"/>
      <c r="O181" s="11"/>
      <c r="P181" s="11"/>
      <c r="Q181" s="21">
        <f t="shared" si="29"/>
        <v>166380</v>
      </c>
    </row>
    <row r="182" spans="1:17" s="22" customFormat="1" x14ac:dyDescent="0.25">
      <c r="A182" s="4" t="s">
        <v>335</v>
      </c>
      <c r="B182" s="4" t="s">
        <v>336</v>
      </c>
      <c r="C182" s="70"/>
      <c r="D182" s="83"/>
      <c r="E182" s="11">
        <v>0</v>
      </c>
      <c r="F182" s="11">
        <v>0</v>
      </c>
      <c r="G182" s="11">
        <v>0</v>
      </c>
      <c r="H182" s="11"/>
      <c r="I182" s="11"/>
      <c r="J182" s="11"/>
      <c r="K182" s="11"/>
      <c r="L182" s="11"/>
      <c r="M182" s="11"/>
      <c r="N182" s="11"/>
      <c r="O182" s="11"/>
      <c r="P182" s="11"/>
      <c r="Q182" s="21">
        <f t="shared" si="29"/>
        <v>0</v>
      </c>
    </row>
    <row r="183" spans="1:17" s="22" customFormat="1" ht="30" x14ac:dyDescent="0.25">
      <c r="A183" s="4" t="s">
        <v>337</v>
      </c>
      <c r="B183" s="4" t="s">
        <v>338</v>
      </c>
      <c r="C183" s="70"/>
      <c r="D183" s="83"/>
      <c r="E183" s="11">
        <v>0</v>
      </c>
      <c r="F183" s="11">
        <v>0</v>
      </c>
      <c r="G183" s="11">
        <v>0</v>
      </c>
      <c r="H183" s="11"/>
      <c r="I183" s="11"/>
      <c r="J183" s="11"/>
      <c r="K183" s="11"/>
      <c r="L183" s="11"/>
      <c r="M183" s="11"/>
      <c r="N183" s="11"/>
      <c r="O183" s="11"/>
      <c r="P183" s="11"/>
      <c r="Q183" s="21">
        <f t="shared" si="29"/>
        <v>0</v>
      </c>
    </row>
    <row r="184" spans="1:17" s="22" customFormat="1" x14ac:dyDescent="0.25">
      <c r="A184" s="4" t="s">
        <v>339</v>
      </c>
      <c r="B184" s="4" t="s">
        <v>340</v>
      </c>
      <c r="C184" s="70">
        <v>0</v>
      </c>
      <c r="D184" s="83">
        <v>6000</v>
      </c>
      <c r="E184" s="11">
        <v>0</v>
      </c>
      <c r="F184" s="11">
        <v>0</v>
      </c>
      <c r="G184" s="11">
        <v>0</v>
      </c>
      <c r="H184" s="11"/>
      <c r="I184" s="11"/>
      <c r="J184" s="11"/>
      <c r="K184" s="11"/>
      <c r="L184" s="11"/>
      <c r="M184" s="11"/>
      <c r="N184" s="11"/>
      <c r="O184" s="11"/>
      <c r="P184" s="11"/>
      <c r="Q184" s="21">
        <f t="shared" si="29"/>
        <v>0</v>
      </c>
    </row>
    <row r="185" spans="1:17" s="22" customFormat="1" x14ac:dyDescent="0.25">
      <c r="A185" s="4" t="s">
        <v>341</v>
      </c>
      <c r="B185" s="4" t="s">
        <v>342</v>
      </c>
      <c r="C185" s="70">
        <v>0</v>
      </c>
      <c r="D185" s="83">
        <v>194380</v>
      </c>
      <c r="E185" s="11">
        <v>0</v>
      </c>
      <c r="F185" s="11">
        <v>0</v>
      </c>
      <c r="G185" s="11">
        <v>0</v>
      </c>
      <c r="H185" s="11">
        <v>166380</v>
      </c>
      <c r="I185" s="11"/>
      <c r="J185" s="11"/>
      <c r="K185" s="11"/>
      <c r="L185" s="11"/>
      <c r="M185" s="11"/>
      <c r="N185" s="11"/>
      <c r="O185" s="11"/>
      <c r="P185" s="11"/>
      <c r="Q185" s="21">
        <f t="shared" si="29"/>
        <v>166380</v>
      </c>
    </row>
    <row r="186" spans="1:17" s="22" customFormat="1" ht="30" x14ac:dyDescent="0.25">
      <c r="A186" s="4" t="s">
        <v>343</v>
      </c>
      <c r="B186" s="4" t="s">
        <v>344</v>
      </c>
      <c r="C186" s="70">
        <v>0</v>
      </c>
      <c r="D186" s="83">
        <v>504940</v>
      </c>
      <c r="E186" s="11">
        <v>0</v>
      </c>
      <c r="F186" s="11">
        <v>0</v>
      </c>
      <c r="G186" s="11">
        <v>0</v>
      </c>
      <c r="H186" s="11"/>
      <c r="I186" s="11"/>
      <c r="J186" s="11"/>
      <c r="K186" s="11"/>
      <c r="L186" s="11"/>
      <c r="M186" s="11"/>
      <c r="N186" s="11"/>
      <c r="O186" s="11"/>
      <c r="P186" s="11"/>
      <c r="Q186" s="21">
        <f t="shared" si="29"/>
        <v>0</v>
      </c>
    </row>
    <row r="187" spans="1:17" s="22" customFormat="1" x14ac:dyDescent="0.25">
      <c r="A187" s="4" t="s">
        <v>345</v>
      </c>
      <c r="B187" s="4" t="s">
        <v>346</v>
      </c>
      <c r="C187" s="70"/>
      <c r="D187" s="83">
        <v>200000</v>
      </c>
      <c r="E187" s="11">
        <v>0</v>
      </c>
      <c r="F187" s="11">
        <v>0</v>
      </c>
      <c r="G187" s="11">
        <v>0</v>
      </c>
      <c r="H187" s="11"/>
      <c r="I187" s="11"/>
      <c r="J187" s="11"/>
      <c r="K187" s="11"/>
      <c r="L187" s="11"/>
      <c r="M187" s="11"/>
      <c r="N187" s="11"/>
      <c r="O187" s="11"/>
      <c r="P187" s="11"/>
      <c r="Q187" s="21">
        <f t="shared" si="29"/>
        <v>0</v>
      </c>
    </row>
    <row r="188" spans="1:17" s="22" customFormat="1" x14ac:dyDescent="0.25">
      <c r="A188" s="4" t="s">
        <v>347</v>
      </c>
      <c r="B188" s="4" t="s">
        <v>348</v>
      </c>
      <c r="C188" s="70"/>
      <c r="D188" s="72">
        <v>246100</v>
      </c>
      <c r="E188" s="11">
        <v>0</v>
      </c>
      <c r="F188" s="11">
        <v>0</v>
      </c>
      <c r="G188" s="11">
        <v>0</v>
      </c>
      <c r="I188" s="72">
        <v>6234</v>
      </c>
      <c r="J188" s="11">
        <v>31132.95</v>
      </c>
      <c r="K188" s="11"/>
      <c r="L188" s="11"/>
      <c r="M188" s="11"/>
      <c r="N188" s="11"/>
      <c r="O188" s="11"/>
      <c r="P188" s="11"/>
      <c r="Q188" s="21">
        <f t="shared" si="29"/>
        <v>37366.949999999997</v>
      </c>
    </row>
    <row r="189" spans="1:17" s="22" customFormat="1" x14ac:dyDescent="0.25">
      <c r="A189" s="4" t="s">
        <v>349</v>
      </c>
      <c r="B189" s="4" t="s">
        <v>350</v>
      </c>
      <c r="C189" s="70"/>
      <c r="D189" s="83">
        <v>1380</v>
      </c>
      <c r="E189" s="11">
        <v>0</v>
      </c>
      <c r="F189" s="11">
        <v>0</v>
      </c>
      <c r="G189" s="11">
        <v>0</v>
      </c>
      <c r="H189" s="11"/>
      <c r="I189" s="11"/>
      <c r="J189" s="11"/>
      <c r="K189" s="11"/>
      <c r="L189" s="11"/>
      <c r="M189" s="11"/>
      <c r="N189" s="11"/>
      <c r="O189" s="11"/>
      <c r="P189" s="11"/>
      <c r="Q189" s="21">
        <f t="shared" si="29"/>
        <v>0</v>
      </c>
    </row>
    <row r="190" spans="1:17" s="22" customFormat="1" x14ac:dyDescent="0.25">
      <c r="A190" s="4" t="s">
        <v>351</v>
      </c>
      <c r="B190" s="4" t="s">
        <v>352</v>
      </c>
      <c r="C190" s="70">
        <v>0</v>
      </c>
      <c r="D190" s="83">
        <v>0</v>
      </c>
      <c r="E190" s="11">
        <v>0</v>
      </c>
      <c r="F190" s="11">
        <v>0</v>
      </c>
      <c r="G190" s="11">
        <v>0</v>
      </c>
      <c r="H190" s="11"/>
      <c r="I190" s="11"/>
      <c r="J190" s="11"/>
      <c r="K190" s="11"/>
      <c r="L190" s="11"/>
      <c r="M190" s="11"/>
      <c r="N190" s="11"/>
      <c r="O190" s="11"/>
      <c r="P190" s="11"/>
      <c r="Q190" s="21">
        <f t="shared" si="29"/>
        <v>0</v>
      </c>
    </row>
    <row r="191" spans="1:17" s="22" customFormat="1" x14ac:dyDescent="0.25">
      <c r="A191" s="4" t="s">
        <v>353</v>
      </c>
      <c r="B191" s="4" t="s">
        <v>354</v>
      </c>
      <c r="C191" s="70"/>
      <c r="D191" s="83"/>
      <c r="E191" s="11">
        <v>0</v>
      </c>
      <c r="F191" s="11">
        <v>0</v>
      </c>
      <c r="G191" s="11">
        <v>0</v>
      </c>
      <c r="H191" s="11"/>
      <c r="I191" s="11"/>
      <c r="J191" s="11"/>
      <c r="K191" s="11"/>
      <c r="L191" s="11"/>
      <c r="M191" s="11"/>
      <c r="N191" s="11"/>
      <c r="O191" s="11"/>
      <c r="P191" s="11"/>
      <c r="Q191" s="21">
        <f t="shared" si="29"/>
        <v>0</v>
      </c>
    </row>
    <row r="192" spans="1:17" s="22" customFormat="1" x14ac:dyDescent="0.25">
      <c r="A192" s="4" t="s">
        <v>355</v>
      </c>
      <c r="B192" s="4" t="s">
        <v>356</v>
      </c>
      <c r="C192" s="70">
        <v>0</v>
      </c>
      <c r="D192" s="83">
        <v>0</v>
      </c>
      <c r="E192" s="11">
        <v>0</v>
      </c>
      <c r="F192" s="11">
        <v>0</v>
      </c>
      <c r="G192" s="11">
        <v>0</v>
      </c>
      <c r="H192" s="11"/>
      <c r="I192" s="11"/>
      <c r="J192" s="11"/>
      <c r="K192" s="11"/>
      <c r="L192" s="11"/>
      <c r="M192" s="11"/>
      <c r="N192" s="11"/>
      <c r="O192" s="11"/>
      <c r="P192" s="11"/>
      <c r="Q192" s="21">
        <f t="shared" si="29"/>
        <v>0</v>
      </c>
    </row>
    <row r="193" spans="1:17" s="22" customFormat="1" x14ac:dyDescent="0.25">
      <c r="A193" s="4" t="s">
        <v>357</v>
      </c>
      <c r="B193" s="4" t="s">
        <v>358</v>
      </c>
      <c r="C193" s="70">
        <v>0</v>
      </c>
      <c r="D193" s="83">
        <f>+D194</f>
        <v>660000</v>
      </c>
      <c r="E193" s="11">
        <v>0</v>
      </c>
      <c r="F193" s="11">
        <v>0</v>
      </c>
      <c r="G193" s="11">
        <v>0</v>
      </c>
      <c r="H193" s="11"/>
      <c r="I193" s="11"/>
      <c r="J193" s="11"/>
      <c r="K193" s="11"/>
      <c r="L193" s="11"/>
      <c r="M193" s="11"/>
      <c r="N193" s="11"/>
      <c r="O193" s="11"/>
      <c r="P193" s="11"/>
      <c r="Q193" s="21">
        <f t="shared" si="29"/>
        <v>0</v>
      </c>
    </row>
    <row r="194" spans="1:17" s="22" customFormat="1" x14ac:dyDescent="0.25">
      <c r="A194" s="4" t="s">
        <v>359</v>
      </c>
      <c r="B194" s="4" t="s">
        <v>360</v>
      </c>
      <c r="C194" s="70"/>
      <c r="D194" s="72">
        <v>660000</v>
      </c>
      <c r="E194" s="11">
        <v>0</v>
      </c>
      <c r="F194" s="11">
        <v>0</v>
      </c>
      <c r="G194" s="11">
        <v>0</v>
      </c>
      <c r="H194" s="11"/>
      <c r="I194" s="11"/>
      <c r="J194" s="11"/>
      <c r="K194" s="11"/>
      <c r="L194" s="11"/>
      <c r="M194" s="11"/>
      <c r="N194" s="11"/>
      <c r="O194" s="11"/>
      <c r="P194" s="11"/>
      <c r="Q194" s="21">
        <f t="shared" si="29"/>
        <v>0</v>
      </c>
    </row>
    <row r="195" spans="1:17" s="22" customFormat="1" ht="30" x14ac:dyDescent="0.25">
      <c r="A195" s="4" t="s">
        <v>361</v>
      </c>
      <c r="B195" s="4" t="s">
        <v>362</v>
      </c>
      <c r="C195" s="70">
        <v>0</v>
      </c>
      <c r="D195" s="83">
        <v>0</v>
      </c>
      <c r="E195" s="11">
        <v>0</v>
      </c>
      <c r="F195" s="11">
        <v>0</v>
      </c>
      <c r="G195" s="11">
        <v>0</v>
      </c>
      <c r="H195" s="11"/>
      <c r="I195" s="11"/>
      <c r="J195" s="11"/>
      <c r="K195" s="11"/>
      <c r="L195" s="11"/>
      <c r="M195" s="11"/>
      <c r="N195" s="11"/>
      <c r="O195" s="11"/>
      <c r="P195" s="11"/>
      <c r="Q195" s="21">
        <f t="shared" si="29"/>
        <v>0</v>
      </c>
    </row>
    <row r="196" spans="1:17" s="19" customFormat="1" x14ac:dyDescent="0.2">
      <c r="A196" s="30">
        <v>2.7</v>
      </c>
      <c r="B196" s="31" t="s">
        <v>363</v>
      </c>
      <c r="C196" s="32">
        <f>SUM(C197:C201)</f>
        <v>0</v>
      </c>
      <c r="D196" s="32">
        <f>D197+D199+D200+D201</f>
        <v>875070</v>
      </c>
      <c r="E196" s="32">
        <f>SUM(E197:E201)</f>
        <v>0</v>
      </c>
      <c r="F196" s="32">
        <f>SUM(F197:F201)</f>
        <v>0</v>
      </c>
      <c r="G196" s="32">
        <f t="shared" ref="G196:P196" si="31">SUM(G197:G201)</f>
        <v>0</v>
      </c>
      <c r="H196" s="32">
        <f>SUM(H197:H201)</f>
        <v>515070</v>
      </c>
      <c r="I196" s="32">
        <f t="shared" si="31"/>
        <v>0</v>
      </c>
      <c r="J196" s="32">
        <f t="shared" si="31"/>
        <v>0</v>
      </c>
      <c r="K196" s="32">
        <f t="shared" si="31"/>
        <v>0</v>
      </c>
      <c r="L196" s="32">
        <f t="shared" si="31"/>
        <v>0</v>
      </c>
      <c r="M196" s="32">
        <f t="shared" si="31"/>
        <v>0</v>
      </c>
      <c r="N196" s="32">
        <f t="shared" si="31"/>
        <v>0</v>
      </c>
      <c r="O196" s="32">
        <f t="shared" si="31"/>
        <v>0</v>
      </c>
      <c r="P196" s="32">
        <f t="shared" si="31"/>
        <v>0</v>
      </c>
      <c r="Q196" s="27">
        <f>SUM(E196:L196)</f>
        <v>515070</v>
      </c>
    </row>
    <row r="197" spans="1:17" s="22" customFormat="1" x14ac:dyDescent="0.2">
      <c r="A197" s="4" t="s">
        <v>364</v>
      </c>
      <c r="B197" s="4" t="s">
        <v>365</v>
      </c>
      <c r="C197" s="38">
        <v>0</v>
      </c>
      <c r="D197" s="38">
        <f>D198</f>
        <v>875070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0</v>
      </c>
      <c r="K197" s="38">
        <v>0</v>
      </c>
      <c r="L197" s="38">
        <v>0</v>
      </c>
      <c r="M197" s="38">
        <v>0</v>
      </c>
      <c r="N197" s="38"/>
      <c r="O197" s="38"/>
      <c r="P197" s="38"/>
      <c r="Q197" s="21">
        <f t="shared" ref="Q197:Q201" si="32">SUM(E197:L197)</f>
        <v>0</v>
      </c>
    </row>
    <row r="198" spans="1:17" s="22" customFormat="1" x14ac:dyDescent="0.2">
      <c r="A198" s="4" t="s">
        <v>366</v>
      </c>
      <c r="B198" s="4" t="s">
        <v>367</v>
      </c>
      <c r="C198" s="38">
        <v>0</v>
      </c>
      <c r="D198" s="38">
        <v>875070</v>
      </c>
      <c r="E198" s="38"/>
      <c r="F198" s="38"/>
      <c r="G198" s="38"/>
      <c r="H198" s="38">
        <v>515070</v>
      </c>
      <c r="I198" s="38"/>
      <c r="J198" s="38"/>
      <c r="K198" s="38"/>
      <c r="L198" s="38"/>
      <c r="M198" s="38">
        <v>0</v>
      </c>
      <c r="N198" s="38"/>
      <c r="O198" s="38"/>
      <c r="P198" s="38"/>
      <c r="Q198" s="21">
        <f t="shared" si="32"/>
        <v>515070</v>
      </c>
    </row>
    <row r="199" spans="1:17" s="22" customFormat="1" x14ac:dyDescent="0.2">
      <c r="A199" s="4" t="s">
        <v>368</v>
      </c>
      <c r="B199" s="4" t="s">
        <v>369</v>
      </c>
      <c r="D199" s="38">
        <v>0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/>
      <c r="O199" s="38"/>
      <c r="P199" s="38"/>
      <c r="Q199" s="21">
        <f t="shared" si="32"/>
        <v>0</v>
      </c>
    </row>
    <row r="200" spans="1:17" s="22" customFormat="1" ht="30" x14ac:dyDescent="0.2">
      <c r="A200" s="4" t="s">
        <v>370</v>
      </c>
      <c r="B200" s="4" t="s">
        <v>371</v>
      </c>
      <c r="C200" s="38">
        <v>0</v>
      </c>
      <c r="D200" s="38">
        <v>0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0</v>
      </c>
      <c r="K200" s="38">
        <v>0</v>
      </c>
      <c r="L200" s="38">
        <v>0</v>
      </c>
      <c r="M200" s="38">
        <v>0</v>
      </c>
      <c r="N200" s="38"/>
      <c r="O200" s="38"/>
      <c r="P200" s="38"/>
      <c r="Q200" s="21">
        <f t="shared" si="32"/>
        <v>0</v>
      </c>
    </row>
    <row r="201" spans="1:17" s="22" customFormat="1" ht="45" x14ac:dyDescent="0.2">
      <c r="A201" s="54" t="s">
        <v>372</v>
      </c>
      <c r="B201" s="54" t="s">
        <v>373</v>
      </c>
      <c r="C201" s="38">
        <v>0</v>
      </c>
      <c r="D201" s="38">
        <v>0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0</v>
      </c>
      <c r="K201" s="38">
        <v>0</v>
      </c>
      <c r="L201" s="38">
        <v>0</v>
      </c>
      <c r="M201" s="38">
        <v>0</v>
      </c>
      <c r="N201" s="38"/>
      <c r="O201" s="38"/>
      <c r="P201" s="38"/>
      <c r="Q201" s="21">
        <f t="shared" si="32"/>
        <v>0</v>
      </c>
    </row>
    <row r="202" spans="1:17" s="19" customFormat="1" ht="30" x14ac:dyDescent="0.2">
      <c r="A202" s="30">
        <v>2.8</v>
      </c>
      <c r="B202" s="31" t="s">
        <v>374</v>
      </c>
      <c r="C202" s="32">
        <f>SUM(C203:C204)</f>
        <v>0</v>
      </c>
      <c r="D202" s="32">
        <f>SUM(D203:D204)</f>
        <v>0</v>
      </c>
      <c r="E202" s="32">
        <f t="shared" ref="E202" si="33">SUM(E203:E204)</f>
        <v>0</v>
      </c>
      <c r="F202" s="32">
        <f t="shared" ref="F202:P202" si="34">SUM(F203:F204)</f>
        <v>0</v>
      </c>
      <c r="G202" s="32">
        <f t="shared" si="34"/>
        <v>0</v>
      </c>
      <c r="H202" s="32">
        <f t="shared" si="34"/>
        <v>0</v>
      </c>
      <c r="I202" s="32">
        <f t="shared" si="34"/>
        <v>0</v>
      </c>
      <c r="J202" s="32">
        <f t="shared" si="34"/>
        <v>0</v>
      </c>
      <c r="K202" s="32">
        <f t="shared" si="34"/>
        <v>0</v>
      </c>
      <c r="L202" s="32">
        <f t="shared" si="34"/>
        <v>0</v>
      </c>
      <c r="M202" s="32">
        <f t="shared" si="34"/>
        <v>0</v>
      </c>
      <c r="N202" s="32">
        <f t="shared" si="34"/>
        <v>0</v>
      </c>
      <c r="O202" s="32">
        <f t="shared" si="34"/>
        <v>0</v>
      </c>
      <c r="P202" s="32">
        <f t="shared" si="34"/>
        <v>0</v>
      </c>
      <c r="Q202" s="27">
        <f>SUM(E202:K202)</f>
        <v>0</v>
      </c>
    </row>
    <row r="203" spans="1:17" s="22" customFormat="1" x14ac:dyDescent="0.2">
      <c r="A203" s="4" t="s">
        <v>375</v>
      </c>
      <c r="B203" s="4" t="s">
        <v>376</v>
      </c>
      <c r="C203" s="38">
        <v>0</v>
      </c>
      <c r="D203" s="38"/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0</v>
      </c>
      <c r="K203" s="38">
        <v>0</v>
      </c>
      <c r="L203" s="38">
        <v>0</v>
      </c>
      <c r="M203" s="38">
        <v>0</v>
      </c>
      <c r="N203" s="38">
        <v>0</v>
      </c>
      <c r="O203" s="38">
        <v>0</v>
      </c>
      <c r="P203" s="38">
        <v>0</v>
      </c>
      <c r="Q203" s="38">
        <f>SUM(F203:P203)</f>
        <v>0</v>
      </c>
    </row>
    <row r="204" spans="1:17" s="22" customFormat="1" ht="30" x14ac:dyDescent="0.2">
      <c r="A204" s="4" t="s">
        <v>377</v>
      </c>
      <c r="B204" s="4" t="s">
        <v>378</v>
      </c>
      <c r="C204" s="38">
        <v>0</v>
      </c>
      <c r="D204" s="38"/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v>0</v>
      </c>
      <c r="K204" s="38">
        <v>0</v>
      </c>
      <c r="L204" s="38">
        <v>0</v>
      </c>
      <c r="M204" s="38">
        <v>0</v>
      </c>
      <c r="N204" s="38">
        <v>0</v>
      </c>
      <c r="O204" s="38">
        <v>0</v>
      </c>
      <c r="P204" s="38">
        <v>0</v>
      </c>
      <c r="Q204" s="38">
        <f>SUM(F204:P204)</f>
        <v>0</v>
      </c>
    </row>
    <row r="205" spans="1:17" s="19" customFormat="1" x14ac:dyDescent="0.2">
      <c r="A205" s="30">
        <v>2.9</v>
      </c>
      <c r="B205" s="31" t="s">
        <v>379</v>
      </c>
      <c r="C205" s="32">
        <f>SUM(C206:C208)</f>
        <v>0</v>
      </c>
      <c r="D205" s="32"/>
      <c r="E205" s="32">
        <f t="shared" ref="E205" si="35">SUM(E206:E208)</f>
        <v>0</v>
      </c>
      <c r="F205" s="32">
        <f t="shared" ref="F205" si="36">SUM(F206:F208)</f>
        <v>0</v>
      </c>
      <c r="G205" s="32">
        <f t="shared" ref="G205:P205" si="37">SUM(G206:G208)</f>
        <v>0</v>
      </c>
      <c r="H205" s="32">
        <f t="shared" si="37"/>
        <v>0</v>
      </c>
      <c r="I205" s="32">
        <f t="shared" si="37"/>
        <v>0</v>
      </c>
      <c r="J205" s="32">
        <f t="shared" si="37"/>
        <v>0</v>
      </c>
      <c r="K205" s="32">
        <f t="shared" si="37"/>
        <v>0</v>
      </c>
      <c r="L205" s="32">
        <f t="shared" si="37"/>
        <v>0</v>
      </c>
      <c r="M205" s="32">
        <f t="shared" si="37"/>
        <v>0</v>
      </c>
      <c r="N205" s="32">
        <f t="shared" si="37"/>
        <v>0</v>
      </c>
      <c r="O205" s="32">
        <f t="shared" si="37"/>
        <v>0</v>
      </c>
      <c r="P205" s="32">
        <f t="shared" si="37"/>
        <v>0</v>
      </c>
      <c r="Q205" s="27">
        <f>SUM(E205:F205)</f>
        <v>0</v>
      </c>
    </row>
    <row r="206" spans="1:17" s="22" customFormat="1" ht="30" x14ac:dyDescent="0.2">
      <c r="A206" s="4" t="s">
        <v>380</v>
      </c>
      <c r="B206" s="4" t="s">
        <v>381</v>
      </c>
      <c r="C206" s="38">
        <v>0</v>
      </c>
      <c r="D206" s="38"/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8">
        <v>0</v>
      </c>
      <c r="L206" s="38">
        <v>0</v>
      </c>
      <c r="M206" s="38">
        <v>0</v>
      </c>
      <c r="N206" s="38"/>
      <c r="O206" s="38"/>
      <c r="P206" s="38"/>
      <c r="Q206" s="38">
        <f>SUM(F206:P206)</f>
        <v>0</v>
      </c>
    </row>
    <row r="207" spans="1:17" s="22" customFormat="1" ht="30" x14ac:dyDescent="0.2">
      <c r="A207" s="4" t="s">
        <v>382</v>
      </c>
      <c r="B207" s="4" t="s">
        <v>383</v>
      </c>
      <c r="C207" s="38">
        <v>0</v>
      </c>
      <c r="D207" s="38"/>
      <c r="E207" s="38">
        <v>0</v>
      </c>
      <c r="F207" s="38">
        <v>0</v>
      </c>
      <c r="G207" s="38">
        <v>0</v>
      </c>
      <c r="H207" s="38"/>
      <c r="I207" s="38"/>
      <c r="J207" s="38"/>
      <c r="K207" s="38"/>
      <c r="L207" s="38"/>
      <c r="M207" s="38"/>
      <c r="N207" s="38"/>
      <c r="O207" s="38"/>
      <c r="P207" s="38"/>
      <c r="Q207" s="38">
        <f>SUM(F207:P207)</f>
        <v>0</v>
      </c>
    </row>
    <row r="208" spans="1:17" s="22" customFormat="1" ht="30" x14ac:dyDescent="0.25">
      <c r="A208" s="4" t="s">
        <v>384</v>
      </c>
      <c r="B208" s="4" t="s">
        <v>385</v>
      </c>
      <c r="C208" s="84"/>
      <c r="D208" s="38"/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0</v>
      </c>
      <c r="K208" s="38">
        <v>0</v>
      </c>
      <c r="L208" s="38">
        <v>0</v>
      </c>
      <c r="M208" s="38">
        <v>0</v>
      </c>
      <c r="N208" s="38"/>
      <c r="O208" s="38"/>
      <c r="P208" s="38"/>
      <c r="Q208" s="38">
        <f>SUM(F208:P208)</f>
        <v>0</v>
      </c>
    </row>
    <row r="209" spans="1:17" s="22" customFormat="1" x14ac:dyDescent="0.2">
      <c r="A209" s="4"/>
      <c r="B209" s="4"/>
      <c r="C209" s="38"/>
      <c r="D209" s="38"/>
      <c r="E209" s="38"/>
      <c r="F209" s="38"/>
      <c r="G209" s="38"/>
      <c r="H209" s="38">
        <v>0</v>
      </c>
      <c r="I209" s="38">
        <v>0</v>
      </c>
      <c r="J209" s="38">
        <v>0</v>
      </c>
      <c r="K209" s="38">
        <v>0</v>
      </c>
      <c r="L209" s="38">
        <v>0</v>
      </c>
      <c r="M209" s="38">
        <v>0</v>
      </c>
      <c r="N209" s="38"/>
      <c r="O209" s="38"/>
      <c r="P209" s="38"/>
      <c r="Q209" s="21"/>
    </row>
    <row r="210" spans="1:17" s="22" customFormat="1" x14ac:dyDescent="0.2">
      <c r="A210" s="4"/>
      <c r="B210" s="4"/>
      <c r="C210" s="38"/>
      <c r="D210" s="38"/>
      <c r="E210" s="38"/>
      <c r="F210" s="38"/>
      <c r="G210" s="38"/>
      <c r="H210" s="38">
        <v>0</v>
      </c>
      <c r="I210" s="38">
        <v>0</v>
      </c>
      <c r="J210" s="38">
        <v>0</v>
      </c>
      <c r="K210" s="38">
        <v>0</v>
      </c>
      <c r="L210" s="38">
        <v>0</v>
      </c>
      <c r="M210" s="38">
        <v>0</v>
      </c>
      <c r="N210" s="38"/>
      <c r="O210" s="38"/>
      <c r="P210" s="38"/>
      <c r="Q210" s="21"/>
    </row>
    <row r="211" spans="1:17" s="19" customFormat="1" x14ac:dyDescent="0.2">
      <c r="A211" s="12">
        <v>4</v>
      </c>
      <c r="B211" s="13" t="s">
        <v>386</v>
      </c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4"/>
    </row>
    <row r="212" spans="1:17" s="19" customFormat="1" x14ac:dyDescent="0.2">
      <c r="A212" s="30">
        <v>4.0999999999999996</v>
      </c>
      <c r="B212" s="31" t="s">
        <v>387</v>
      </c>
      <c r="C212" s="32">
        <f>SUM(C213:C214)</f>
        <v>0</v>
      </c>
      <c r="D212" s="32"/>
      <c r="E212" s="32">
        <f t="shared" ref="E212" si="38">SUM(E213:E214)</f>
        <v>0</v>
      </c>
      <c r="F212" s="32">
        <f t="shared" ref="F212" si="39">SUM(F213:F214)</f>
        <v>0</v>
      </c>
      <c r="G212" s="32">
        <f t="shared" ref="G212:P212" si="40">SUM(G213:G214)</f>
        <v>0</v>
      </c>
      <c r="H212" s="32">
        <f t="shared" si="40"/>
        <v>0</v>
      </c>
      <c r="I212" s="32">
        <f t="shared" si="40"/>
        <v>0</v>
      </c>
      <c r="J212" s="32">
        <f t="shared" si="40"/>
        <v>0</v>
      </c>
      <c r="K212" s="32">
        <f t="shared" si="40"/>
        <v>0</v>
      </c>
      <c r="L212" s="32">
        <f t="shared" si="40"/>
        <v>0</v>
      </c>
      <c r="M212" s="32">
        <f t="shared" si="40"/>
        <v>0</v>
      </c>
      <c r="N212" s="32">
        <f t="shared" si="40"/>
        <v>0</v>
      </c>
      <c r="O212" s="32">
        <f t="shared" si="40"/>
        <v>0</v>
      </c>
      <c r="P212" s="32">
        <f t="shared" si="40"/>
        <v>0</v>
      </c>
      <c r="Q212" s="27">
        <f>SUM(E212:F212)</f>
        <v>0</v>
      </c>
    </row>
    <row r="213" spans="1:17" s="22" customFormat="1" ht="30" x14ac:dyDescent="0.2">
      <c r="A213" s="4" t="s">
        <v>388</v>
      </c>
      <c r="B213" s="4" t="s">
        <v>389</v>
      </c>
      <c r="C213" s="38">
        <v>0</v>
      </c>
      <c r="D213" s="38"/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0</v>
      </c>
      <c r="K213" s="38">
        <v>0</v>
      </c>
      <c r="L213" s="38">
        <v>0</v>
      </c>
      <c r="M213" s="38"/>
      <c r="N213" s="38"/>
      <c r="O213" s="38"/>
      <c r="P213" s="38"/>
      <c r="Q213" s="38">
        <f>SUM(F213:J213)</f>
        <v>0</v>
      </c>
    </row>
    <row r="214" spans="1:17" s="22" customFormat="1" ht="30" x14ac:dyDescent="0.2">
      <c r="A214" s="4" t="s">
        <v>390</v>
      </c>
      <c r="B214" s="4" t="s">
        <v>391</v>
      </c>
      <c r="C214" s="38">
        <v>0</v>
      </c>
      <c r="D214" s="38"/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0</v>
      </c>
      <c r="K214" s="38">
        <v>0</v>
      </c>
      <c r="L214" s="38">
        <v>0</v>
      </c>
      <c r="M214" s="38"/>
      <c r="N214" s="38"/>
      <c r="O214" s="38"/>
      <c r="P214" s="38"/>
      <c r="Q214" s="38">
        <f>SUM(F214:J214)</f>
        <v>0</v>
      </c>
    </row>
    <row r="215" spans="1:17" s="19" customFormat="1" x14ac:dyDescent="0.2">
      <c r="A215" s="30">
        <v>4.2</v>
      </c>
      <c r="B215" s="31" t="s">
        <v>392</v>
      </c>
      <c r="C215" s="32">
        <f>SUM(C216:C217)</f>
        <v>0</v>
      </c>
      <c r="D215" s="32"/>
      <c r="E215" s="32">
        <f t="shared" ref="E215" si="41">SUM(E216:E217)</f>
        <v>0</v>
      </c>
      <c r="F215" s="32">
        <f t="shared" ref="F215:M215" si="42">SUM(F216:F217)</f>
        <v>0</v>
      </c>
      <c r="G215" s="32">
        <f t="shared" si="42"/>
        <v>0</v>
      </c>
      <c r="H215" s="32">
        <f t="shared" si="42"/>
        <v>0</v>
      </c>
      <c r="I215" s="32">
        <f t="shared" si="42"/>
        <v>0</v>
      </c>
      <c r="J215" s="32">
        <f t="shared" si="42"/>
        <v>0</v>
      </c>
      <c r="K215" s="32">
        <f t="shared" si="42"/>
        <v>0</v>
      </c>
      <c r="L215" s="32">
        <f t="shared" si="42"/>
        <v>0</v>
      </c>
      <c r="M215" s="32">
        <f t="shared" si="42"/>
        <v>0</v>
      </c>
      <c r="N215" s="32"/>
      <c r="O215" s="32"/>
      <c r="P215" s="32"/>
      <c r="Q215" s="27">
        <f>SUM(E215:F215)</f>
        <v>0</v>
      </c>
    </row>
    <row r="216" spans="1:17" s="22" customFormat="1" x14ac:dyDescent="0.2">
      <c r="A216" s="4" t="s">
        <v>393</v>
      </c>
      <c r="B216" s="4" t="s">
        <v>394</v>
      </c>
      <c r="C216" s="38">
        <v>0</v>
      </c>
      <c r="D216" s="38"/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0</v>
      </c>
      <c r="K216" s="38">
        <v>0</v>
      </c>
      <c r="L216" s="38">
        <v>0</v>
      </c>
      <c r="M216" s="38"/>
      <c r="N216" s="38"/>
      <c r="O216" s="38"/>
      <c r="P216" s="38"/>
      <c r="Q216" s="38">
        <f>SUM(F216:J216)</f>
        <v>0</v>
      </c>
    </row>
    <row r="217" spans="1:17" s="22" customFormat="1" ht="30" x14ac:dyDescent="0.2">
      <c r="A217" s="4" t="s">
        <v>395</v>
      </c>
      <c r="B217" s="4" t="s">
        <v>396</v>
      </c>
      <c r="C217" s="38">
        <v>0</v>
      </c>
      <c r="D217" s="38"/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  <c r="K217" s="38">
        <v>0</v>
      </c>
      <c r="L217" s="38">
        <v>0</v>
      </c>
      <c r="M217" s="38"/>
      <c r="N217" s="38"/>
      <c r="O217" s="38"/>
      <c r="P217" s="38"/>
      <c r="Q217" s="38">
        <f>SUM(F217:J217)</f>
        <v>0</v>
      </c>
    </row>
    <row r="218" spans="1:17" s="19" customFormat="1" x14ac:dyDescent="0.2">
      <c r="A218" s="30">
        <v>4.3</v>
      </c>
      <c r="B218" s="31" t="s">
        <v>397</v>
      </c>
      <c r="C218" s="32">
        <f>SUM(C219)</f>
        <v>0</v>
      </c>
      <c r="D218" s="32"/>
      <c r="E218" s="32">
        <f t="shared" ref="E218:L218" si="43">SUM(E219)</f>
        <v>0</v>
      </c>
      <c r="F218" s="32">
        <f t="shared" si="43"/>
        <v>0</v>
      </c>
      <c r="G218" s="32">
        <v>0</v>
      </c>
      <c r="H218" s="32">
        <f t="shared" si="43"/>
        <v>0</v>
      </c>
      <c r="I218" s="32">
        <f t="shared" si="43"/>
        <v>0</v>
      </c>
      <c r="J218" s="32">
        <f t="shared" si="43"/>
        <v>0</v>
      </c>
      <c r="K218" s="32">
        <f t="shared" si="43"/>
        <v>0</v>
      </c>
      <c r="L218" s="32">
        <f t="shared" si="43"/>
        <v>0</v>
      </c>
      <c r="M218" s="32"/>
      <c r="N218" s="32"/>
      <c r="O218" s="32"/>
      <c r="P218" s="32"/>
      <c r="Q218" s="27">
        <f>SUM(E218:F218)</f>
        <v>0</v>
      </c>
    </row>
    <row r="219" spans="1:17" s="22" customFormat="1" ht="30" x14ac:dyDescent="0.2">
      <c r="A219" s="4" t="s">
        <v>398</v>
      </c>
      <c r="B219" s="4" t="s">
        <v>399</v>
      </c>
      <c r="C219" s="38">
        <v>0</v>
      </c>
      <c r="D219" s="38"/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0</v>
      </c>
      <c r="K219" s="38">
        <v>0</v>
      </c>
      <c r="L219" s="38">
        <v>0</v>
      </c>
      <c r="M219" s="38"/>
      <c r="N219" s="38"/>
      <c r="O219" s="38"/>
      <c r="P219" s="38"/>
      <c r="Q219" s="38">
        <f>SUM(F219:J219)</f>
        <v>0</v>
      </c>
    </row>
    <row r="220" spans="1:17" s="23" customFormat="1" x14ac:dyDescent="0.2">
      <c r="A220" s="60" t="s">
        <v>400</v>
      </c>
      <c r="B220" s="60"/>
      <c r="C220" s="39">
        <f>+C212+C215+C218</f>
        <v>0</v>
      </c>
      <c r="D220" s="39"/>
      <c r="E220" s="39">
        <f t="shared" ref="E220" si="44">+E212+E215+E218</f>
        <v>0</v>
      </c>
      <c r="F220" s="39">
        <f t="shared" ref="F220:G220" si="45">+F212+F215+F218</f>
        <v>0</v>
      </c>
      <c r="G220" s="39">
        <f t="shared" si="45"/>
        <v>0</v>
      </c>
      <c r="H220" s="39">
        <f>+H212+H215+H218</f>
        <v>0</v>
      </c>
      <c r="I220" s="39">
        <v>0</v>
      </c>
      <c r="J220" s="39">
        <v>0</v>
      </c>
      <c r="K220" s="39">
        <v>0</v>
      </c>
      <c r="L220" s="39">
        <v>0</v>
      </c>
      <c r="M220" s="39"/>
      <c r="N220" s="39"/>
      <c r="O220" s="39"/>
      <c r="P220" s="39"/>
      <c r="Q220" s="39">
        <f>SUM(F220:J220)</f>
        <v>0</v>
      </c>
    </row>
    <row r="221" spans="1:17" s="22" customFormat="1" x14ac:dyDescent="0.2">
      <c r="A221" s="4"/>
      <c r="B221" s="4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21"/>
    </row>
    <row r="222" spans="1:17" s="19" customFormat="1" x14ac:dyDescent="0.2">
      <c r="A222" s="61" t="s">
        <v>401</v>
      </c>
      <c r="B222" s="61"/>
      <c r="C222" s="14">
        <f t="shared" ref="C222:P222" si="46">+C15+C220</f>
        <v>25525319859</v>
      </c>
      <c r="D222" s="14">
        <f t="shared" si="46"/>
        <v>27487406334.419998</v>
      </c>
      <c r="E222" s="14">
        <f t="shared" si="46"/>
        <v>1968315854.3700001</v>
      </c>
      <c r="F222" s="14">
        <f t="shared" si="46"/>
        <v>1958753458.0699999</v>
      </c>
      <c r="G222" s="14">
        <f t="shared" si="46"/>
        <v>1981100128.79</v>
      </c>
      <c r="H222" s="14">
        <f t="shared" si="46"/>
        <v>1966539086.0500002</v>
      </c>
      <c r="I222" s="14">
        <f>+I15+I220</f>
        <v>2209424160.2600002</v>
      </c>
      <c r="J222" s="14">
        <f t="shared" si="46"/>
        <v>2167072785.6500001</v>
      </c>
      <c r="K222" s="14">
        <f t="shared" si="46"/>
        <v>2218313558.1900001</v>
      </c>
      <c r="L222" s="14">
        <f t="shared" si="46"/>
        <v>2164079307.5999999</v>
      </c>
      <c r="M222" s="14">
        <f t="shared" si="46"/>
        <v>0</v>
      </c>
      <c r="N222" s="14">
        <f t="shared" si="46"/>
        <v>0</v>
      </c>
      <c r="O222" s="14">
        <f t="shared" si="46"/>
        <v>0</v>
      </c>
      <c r="P222" s="14">
        <f t="shared" si="46"/>
        <v>0</v>
      </c>
      <c r="Q222" s="14">
        <f>SUM(E222:L222)</f>
        <v>16633598338.980001</v>
      </c>
    </row>
    <row r="223" spans="1:17" x14ac:dyDescent="0.2">
      <c r="A223" s="16" t="s">
        <v>402</v>
      </c>
    </row>
    <row r="225" spans="1:17" x14ac:dyDescent="0.25">
      <c r="A225" s="15" t="s">
        <v>403</v>
      </c>
    </row>
    <row r="226" spans="1:17" x14ac:dyDescent="0.25">
      <c r="A226" s="47" t="s">
        <v>404</v>
      </c>
      <c r="E226" s="8">
        <f>D222-27487406334.42</f>
        <v>0</v>
      </c>
    </row>
    <row r="227" spans="1:17" x14ac:dyDescent="0.25">
      <c r="A227" s="59" t="s">
        <v>405</v>
      </c>
      <c r="B227" s="59"/>
    </row>
    <row r="228" spans="1:17" x14ac:dyDescent="0.25">
      <c r="A228" s="47" t="s">
        <v>406</v>
      </c>
    </row>
    <row r="229" spans="1:17" x14ac:dyDescent="0.25">
      <c r="A229" s="47" t="s">
        <v>407</v>
      </c>
    </row>
    <row r="230" spans="1:17" x14ac:dyDescent="0.25">
      <c r="A230" s="47" t="s">
        <v>408</v>
      </c>
    </row>
    <row r="231" spans="1:17" x14ac:dyDescent="0.25">
      <c r="A231" s="47" t="s">
        <v>409</v>
      </c>
    </row>
    <row r="232" spans="1:17" x14ac:dyDescent="0.25">
      <c r="A232" s="47"/>
    </row>
    <row r="233" spans="1:17" x14ac:dyDescent="0.25">
      <c r="A233" s="47"/>
    </row>
    <row r="234" spans="1:17" x14ac:dyDescent="0.25">
      <c r="A234" s="47"/>
    </row>
    <row r="236" spans="1:17" x14ac:dyDescent="0.2">
      <c r="B236" s="42"/>
      <c r="E236" s="45"/>
      <c r="F236" s="45"/>
      <c r="H236" s="6"/>
      <c r="I236" s="6"/>
      <c r="J236" s="6"/>
      <c r="K236" s="6"/>
      <c r="L236" s="6"/>
      <c r="M236" s="6"/>
      <c r="N236" s="6"/>
      <c r="O236" s="6"/>
      <c r="P236" s="6"/>
      <c r="Q236" s="6"/>
    </row>
    <row r="237" spans="1:17" s="3" customFormat="1" x14ac:dyDescent="0.2">
      <c r="A237" s="17"/>
      <c r="B237" s="35" t="s">
        <v>410</v>
      </c>
      <c r="C237" s="40"/>
      <c r="D237" s="18"/>
      <c r="E237" s="18"/>
      <c r="F237" s="57" t="s">
        <v>411</v>
      </c>
      <c r="G237" s="8"/>
      <c r="H237" s="40"/>
      <c r="I237" s="40"/>
      <c r="J237" s="40"/>
      <c r="K237" s="40"/>
      <c r="L237" s="40"/>
      <c r="M237" s="40"/>
      <c r="N237" s="40"/>
      <c r="O237" s="40"/>
      <c r="P237" s="40"/>
      <c r="Q237" s="40"/>
    </row>
    <row r="238" spans="1:17" x14ac:dyDescent="0.2">
      <c r="B238" s="36" t="s">
        <v>412</v>
      </c>
      <c r="E238" s="7"/>
      <c r="F238" s="36" t="s">
        <v>413</v>
      </c>
      <c r="H238" s="6"/>
      <c r="I238" s="6"/>
      <c r="J238" s="6"/>
      <c r="K238" s="6"/>
      <c r="L238" s="6"/>
      <c r="M238" s="6"/>
      <c r="N238" s="6"/>
      <c r="O238" s="6"/>
      <c r="P238" s="6"/>
      <c r="Q238" s="6"/>
    </row>
    <row r="239" spans="1:17" x14ac:dyDescent="0.2">
      <c r="B239" s="41"/>
    </row>
    <row r="248" spans="4:6" x14ac:dyDescent="0.2">
      <c r="D248" s="46"/>
    </row>
    <row r="253" spans="4:6" x14ac:dyDescent="0.2">
      <c r="E253" s="46"/>
      <c r="F253" s="46"/>
    </row>
  </sheetData>
  <mergeCells count="8">
    <mergeCell ref="A227:B227"/>
    <mergeCell ref="A220:B220"/>
    <mergeCell ref="A222:B222"/>
    <mergeCell ref="A9:Q9"/>
    <mergeCell ref="A10:Q10"/>
    <mergeCell ref="A11:Q11"/>
    <mergeCell ref="A14:B14"/>
    <mergeCell ref="A15:B15"/>
  </mergeCells>
  <phoneticPr fontId="11" type="noConversion"/>
  <printOptions horizontalCentered="1"/>
  <pageMargins left="0.25" right="0.25" top="0.75" bottom="0.75" header="0.3" footer="0.3"/>
  <pageSetup paperSize="5" scale="54" fitToHeight="0" orientation="landscape" r:id="rId1"/>
  <headerFooter>
    <oddFooter>&amp;C&amp;P</oddFooter>
  </headerFooter>
  <rowBreaks count="5" manualBreakCount="5">
    <brk id="49" max="16" man="1"/>
    <brk id="90" max="16" man="1"/>
    <brk id="137" max="16" man="1"/>
    <brk id="175" max="16" man="1"/>
    <brk id="218" max="16" man="1"/>
  </rowBreaks>
  <ignoredErrors>
    <ignoredError sqref="Q160:Q166 Q203:Q204 Q206:Q211 Q213:Q214 Q216:Q217 Q219:Q221 Q223:Q227 Q229:Q230 Q19:Q37 Q40:Q99 Q102:Q147 Q150:Q158 Q169:Q195 Q197:Q201" formulaRange="1"/>
    <ignoredError sqref="J105 L105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U F A A B Q S w M E F A A C A A g A H H V D V A Y U 6 B + k A A A A 9 g A A A B I A H A B D b 2 5 m a W c v U G F j a 2 F n Z S 5 4 b W w g o h g A K K A U A A A A A A A A A A A A A A A A A A A A A A A A A A A A h Y 9 B D o I w F E S v Q r q n v 6 A x h n z K Q p c S T U y M 2 6 Z W a I R i a L H c z Y V H 8 g p i F H X n c t 6 8 x c z 9 e s O s r 6 v g o l q r G 5 O S i D I S K C O b g z Z F S j p 3 D O c k 4 7 g R 8 i Q K F Q y y s U l v D y k p n T s n A N 5 7 6 i e 0 a Q u I G Y t g n 6 + 2 s l S 1 I B 9 Z / 5 d D b a w T R i r C c f c a w 2 M a M U Z n 0 2 E T w g g x 1 + Y r x E P 3 b H 8 g L r r K d a 3 i y o b L N c I Y E d 4 f + A N Q S w M E F A A C A A g A H H V D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x 1 Q 1 S S a J c u 7 w I A A K o e A A A T A B w A R m 9 y b X V s Y X M v U 2 V j d G l v b j E u b S C i G A A o o B Q A A A A A A A A A A A A A A A A A A A A A A A A A A A D t W E 1 v 2 k A Q v S P x H 1 b u B S R k Z Z c E k l Y c K t K q n B o l q X o I E V r s I d n I X r v e p W k b 8 d + 7 x n x s Y Y d C m k o Q m Y v R z I 4 1 b / z m j c c K A i 0 S S a 6 K K 3 1 X r V Q r 6 p 5 n E J I 3 3 j U f R n B 0 x E j t g t 8 B Y X W P d E g E u l o h 5 v c 5 E 3 c g j e U i H P n T o 6 r 2 U U T g d x O p Q W p V 8 7 p v + 1 8 U Z K o f i 0 x w 6 T 9 w E U P / P H m U U c J D 1 Y e 7 A T x A M I h B q j G P B q B 5 y t X g U f X u 2 + f t 7 t f 2 w E / D k V d v k J t e n E Z g z m m e J 9 r x q N / 0 b u u N I p V F o p 1 Z V k 8 3 v b C z y N + 7 n d y c c 8 1 v Z 8 c N M p E m J O D x U P A w y V F N j / r X G Z d q l G R x N 4 n G s b z + m R p M 8 7 s 0 n p 6 8 w k 6 9 B t H G R z T 8 0 J M G m d v Z 3 C 7 H 8 R A y y 9 M 0 n p 7 U r W M / v 6 f l O M Y c J 5 i j h T n a m O M U c 5 x h D n q E e i j q Y a g H R U + P V y o 2 q V c r Q r q f k p O b d M Z N u u / c p G 5 u 0 h f h J t 2 B m y v 2 J s r Z k p q I 5 + S Z p M 2 J W h B h H 3 m a Z 7 d K 0 l n G 6 x z 9 I A M + h F 8 G o S J p l s T J d 2 H + L s l 6 k d s 0 f A I e m t S n L U p N A j P z + y i 6 C n j E M 9 X R 2 R g W K e z G f T Q L R z O s k X v R D i H X 4 G q H l T b Z 2 A y u g B Z i b 6 M p n a 5 H R F y J k Q h 4 k M / o b p C S S 8 i r k N f G f f d p d z g d m 5 v D G b K F b K + G o N J A s X p Q V B u o o y C F A x U H h s F n K H y G w W c o f I b B Z y h 8 h s F n K H y G w W c o / O Y 6 f L c 6 + J l R B P v o b h L G D k 7 C H K + A h y Z h u 8 7 z / y 5 g / y B T Z 5 v k C x / u z p D N s 9 0 Z s s V o X w 1 B X 2 2 o o x 5 L + X K H Y P A Z C p + h N E D h M w w + Q + E z D D 5 D 4 T M M P n P A f 2 E x c i w B p L b 3 S 2 q 5 C L z i R W D x 7 I o T X J F v Y 6 F 5 y K 3 B c g l G 5 a E 4 k I + A P x 9 z w 6 6 6 V W e r s l Y t r e p Z 9 b I r Z N f E r o K N e 4 l 0 g s w x + t d B t g 5 4 S U W c W m z b x q f u z l 9 + m j q A z i 8 / T x 1 i 6 z / v 8 9 R 8 1 9 9 j V p Y L f 7 n w l w t / u f B v p W T s M J W s 3 P v L v b / c + 1 / D 3 v 8 b U E s B A i 0 A F A A C A A g A H H V D V A Y U 6 B + k A A A A 9 g A A A B I A A A A A A A A A A A A A A A A A A A A A A E N v b m Z p Z y 9 Q Y W N r Y W d l L n h t b F B L A Q I t A B Q A A g A I A B x 1 Q 1 Q P y u m r p A A A A O k A A A A T A A A A A A A A A A A A A A A A A P A A A A B b Q 2 9 u d G V u d F 9 U e X B l c 1 0 u e G 1 s U E s B A i 0 A F A A C A A g A H H V D V J J o l y 7 v A g A A q h 4 A A B M A A A A A A A A A A A A A A A A A 4 Q E A A E Z v c m 1 1 b G F z L 1 N l Y 3 R p b 2 4 x L m 1 Q S w U G A A A A A A M A A w D C A A A A H Q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5 s A A A A A A A D R m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M y O j Q 2 L j Q 1 N z U y N j d a I i A v P j x F b n R y e S B U e X B l P S J G a W x s Q 2 9 s d W 1 u V H l w Z X M i I F Z h b H V l P S J z Q m d V R E F 3 T U R B d 0 1 E Q X d N R E F 3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I g K F B h Z 2 U g M i k v V G l w b y B j Y W 1 i a W F k b y 5 7 Q 2 9 s d W 1 u M S w w f S Z x d W 9 0 O y w m c X V v d D t T Z W N 0 a W 9 u M S 9 U Y W J s Z T A w M i A o U G F n Z S A y K S 9 U a X B v I G N h b W J p Y W R v L n t D b 2 x 1 b W 4 y L D F 9 J n F 1 b 3 Q 7 L C Z x d W 9 0 O 1 N l Y 3 R p b 2 4 x L 1 R h Y m x l M D A y I C h Q Y W d l I D I p L 1 R p c G 8 g Y 2 F t Y m l h Z G 8 u e 0 N v b H V t b j M s M n 0 m c X V v d D s s J n F 1 b 3 Q 7 U 2 V j d G l v b j E v V G F i b G U w M D I g K F B h Z 2 U g M i k v V G l w b y B j Y W 1 i a W F k b y 5 7 Q 2 9 s d W 1 u N C w z f S Z x d W 9 0 O y w m c X V v d D t T Z W N 0 a W 9 u M S 9 U Y W J s Z T A w M i A o U G F n Z S A y K S 9 U a X B v I G N h b W J p Y W R v L n t D b 2 x 1 b W 4 1 L D R 9 J n F 1 b 3 Q 7 L C Z x d W 9 0 O 1 N l Y 3 R p b 2 4 x L 1 R h Y m x l M D A y I C h Q Y W d l I D I p L 1 R p c G 8 g Y 2 F t Y m l h Z G 8 u e 0 N v b H V t b j Y s N X 0 m c X V v d D s s J n F 1 b 3 Q 7 U 2 V j d G l v b j E v V G F i b G U w M D I g K F B h Z 2 U g M i k v V G l w b y B j Y W 1 i a W F k b y 5 7 Q 2 9 s d W 1 u N y w 2 f S Z x d W 9 0 O y w m c X V v d D t T Z W N 0 a W 9 u M S 9 U Y W J s Z T A w M i A o U G F n Z S A y K S 9 U a X B v I G N h b W J p Y W R v L n t D b 2 x 1 b W 4 4 L D d 9 J n F 1 b 3 Q 7 L C Z x d W 9 0 O 1 N l Y 3 R p b 2 4 x L 1 R h Y m x l M D A y I C h Q Y W d l I D I p L 1 R p c G 8 g Y 2 F t Y m l h Z G 8 u e 0 N v b H V t b j k s O H 0 m c X V v d D s s J n F 1 b 3 Q 7 U 2 V j d G l v b j E v V G F i b G U w M D I g K F B h Z 2 U g M i k v V G l w b y B j Y W 1 i a W F k b y 5 7 Q 2 9 s d W 1 u M T A s O X 0 m c X V v d D s s J n F 1 b 3 Q 7 U 2 V j d G l v b j E v V G F i b G U w M D I g K F B h Z 2 U g M i k v V G l w b y B j Y W 1 i a W F k b y 5 7 Q 2 9 s d W 1 u M T E s M T B 9 J n F 1 b 3 Q 7 L C Z x d W 9 0 O 1 N l Y 3 R p b 2 4 x L 1 R h Y m x l M D A y I C h Q Y W d l I D I p L 1 R p c G 8 g Y 2 F t Y m l h Z G 8 u e 0 N v b H V t b j E y L D E x f S Z x d W 9 0 O y w m c X V v d D t T Z W N 0 a W 9 u M S 9 U Y W J s Z T A w M i A o U G F n Z S A y K S 9 U a X B v I G N h b W J p Y W R v L n t D b 2 x 1 b W 4 x M y w x M n 0 m c X V v d D s s J n F 1 b 3 Q 7 U 2 V j d G l v b j E v V G F i b G U w M D I g K F B h Z 2 U g M i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w M i A o U G F n Z S A y K S 9 U a X B v I G N h b W J p Y W R v L n t D b 2 x 1 b W 4 x L D B 9 J n F 1 b 3 Q 7 L C Z x d W 9 0 O 1 N l Y 3 R p b 2 4 x L 1 R h Y m x l M D A y I C h Q Y W d l I D I p L 1 R p c G 8 g Y 2 F t Y m l h Z G 8 u e 0 N v b H V t b j I s M X 0 m c X V v d D s s J n F 1 b 3 Q 7 U 2 V j d G l v b j E v V G F i b G U w M D I g K F B h Z 2 U g M i k v V G l w b y B j Y W 1 i a W F k b y 5 7 Q 2 9 s d W 1 u M y w y f S Z x d W 9 0 O y w m c X V v d D t T Z W N 0 a W 9 u M S 9 U Y W J s Z T A w M i A o U G F n Z S A y K S 9 U a X B v I G N h b W J p Y W R v L n t D b 2 x 1 b W 4 0 L D N 9 J n F 1 b 3 Q 7 L C Z x d W 9 0 O 1 N l Y 3 R p b 2 4 x L 1 R h Y m x l M D A y I C h Q Y W d l I D I p L 1 R p c G 8 g Y 2 F t Y m l h Z G 8 u e 0 N v b H V t b j U s N H 0 m c X V v d D s s J n F 1 b 3 Q 7 U 2 V j d G l v b j E v V G F i b G U w M D I g K F B h Z 2 U g M i k v V G l w b y B j Y W 1 i a W F k b y 5 7 Q 2 9 s d W 1 u N i w 1 f S Z x d W 9 0 O y w m c X V v d D t T Z W N 0 a W 9 u M S 9 U Y W J s Z T A w M i A o U G F n Z S A y K S 9 U a X B v I G N h b W J p Y W R v L n t D b 2 x 1 b W 4 3 L D Z 9 J n F 1 b 3 Q 7 L C Z x d W 9 0 O 1 N l Y 3 R p b 2 4 x L 1 R h Y m x l M D A y I C h Q Y W d l I D I p L 1 R p c G 8 g Y 2 F t Y m l h Z G 8 u e 0 N v b H V t b j g s N 3 0 m c X V v d D s s J n F 1 b 3 Q 7 U 2 V j d G l v b j E v V G F i b G U w M D I g K F B h Z 2 U g M i k v V G l w b y B j Y W 1 i a W F k b y 5 7 Q 2 9 s d W 1 u O S w 4 f S Z x d W 9 0 O y w m c X V v d D t T Z W N 0 a W 9 u M S 9 U Y W J s Z T A w M i A o U G F n Z S A y K S 9 U a X B v I G N h b W J p Y W R v L n t D b 2 x 1 b W 4 x M C w 5 f S Z x d W 9 0 O y w m c X V v d D t T Z W N 0 a W 9 u M S 9 U Y W J s Z T A w M i A o U G F n Z S A y K S 9 U a X B v I G N h b W J p Y W R v L n t D b 2 x 1 b W 4 x M S w x M H 0 m c X V v d D s s J n F 1 b 3 Q 7 U 2 V j d G l v b j E v V G F i b G U w M D I g K F B h Z 2 U g M i k v V G l w b y B j Y W 1 i a W F k b y 5 7 Q 2 9 s d W 1 u M T I s M T F 9 J n F 1 b 3 Q 7 L C Z x d W 9 0 O 1 N l Y 3 R p b 2 4 x L 1 R h Y m x l M D A y I C h Q Y W d l I D I p L 1 R p c G 8 g Y 2 F t Y m l h Z G 8 u e 0 N v b H V t b j E z L D E y f S Z x d W 9 0 O y w m c X V v d D t T Z W N 0 a W 9 u M S 9 U Y W J s Z T A w M i A o U G F n Z S A y K S 9 U a X B v I G N h b W J p Y W R v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z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w M 1 Q x O D o z M j o 0 N i 4 0 N T c 1 M j Y 3 W i I g L z 4 8 R W 5 0 c n k g V H l w Z T 0 i R m l s b E N v b H V t b l R 5 c G V z I i B W Y W x 1 Z T 0 i c 0 J n W U Z B d 0 1 E Q X d N R E F 3 T U R B d 0 1 G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1 R p c G 8 g Y 2 F t Y m l h Z G 8 u e 0 N v b H V t b j E s M H 0 m c X V v d D s s J n F 1 b 3 Q 7 U 2 V j d G l v b j E v V G F i b G U w M D E g K F B h Z 2 U g M S k v V G l w b y B j Y W 1 i a W F k b y 5 7 Q 2 9 s d W 1 u M i w x f S Z x d W 9 0 O y w m c X V v d D t T Z W N 0 a W 9 u M S 9 U Y W J s Z T A w M S A o U G F n Z S A x K S 9 U a X B v I G N h b W J p Y W R v L n t D b 2 x 1 b W 4 z L D J 9 J n F 1 b 3 Q 7 L C Z x d W 9 0 O 1 N l Y 3 R p b 2 4 x L 1 R h Y m x l M D A x I C h Q Y W d l I D E p L 1 R p c G 8 g Y 2 F t Y m l h Z G 8 u e 0 N v b H V t b j Q s M 3 0 m c X V v d D s s J n F 1 b 3 Q 7 U 2 V j d G l v b j E v V G F i b G U w M D E g K F B h Z 2 U g M S k v V G l w b y B j Y W 1 i a W F k b y 5 7 Q 2 9 s d W 1 u N S w 0 f S Z x d W 9 0 O y w m c X V v d D t T Z W N 0 a W 9 u M S 9 U Y W J s Z T A w M S A o U G F n Z S A x K S 9 U a X B v I G N h b W J p Y W R v L n t D b 2 x 1 b W 4 2 L D V 9 J n F 1 b 3 Q 7 L C Z x d W 9 0 O 1 N l Y 3 R p b 2 4 x L 1 R h Y m x l M D A x I C h Q Y W d l I D E p L 1 R p c G 8 g Y 2 F t Y m l h Z G 8 u e 0 N v b H V t b j c s N n 0 m c X V v d D s s J n F 1 b 3 Q 7 U 2 V j d G l v b j E v V G F i b G U w M D E g K F B h Z 2 U g M S k v V G l w b y B j Y W 1 i a W F k b y 5 7 Q 2 9 s d W 1 u O C w 3 f S Z x d W 9 0 O y w m c X V v d D t T Z W N 0 a W 9 u M S 9 U Y W J s Z T A w M S A o U G F n Z S A x K S 9 U a X B v I G N h b W J p Y W R v L n t D b 2 x 1 b W 4 5 L D h 9 J n F 1 b 3 Q 7 L C Z x d W 9 0 O 1 N l Y 3 R p b 2 4 x L 1 R h Y m x l M D A x I C h Q Y W d l I D E p L 1 R p c G 8 g Y 2 F t Y m l h Z G 8 u e 0 N v b H V t b j E w L D l 9 J n F 1 b 3 Q 7 L C Z x d W 9 0 O 1 N l Y 3 R p b 2 4 x L 1 R h Y m x l M D A x I C h Q Y W d l I D E p L 1 R p c G 8 g Y 2 F t Y m l h Z G 8 u e 0 N v b H V t b j E x L D E w f S Z x d W 9 0 O y w m c X V v d D t T Z W N 0 a W 9 u M S 9 U Y W J s Z T A w M S A o U G F n Z S A x K S 9 U a X B v I G N h b W J p Y W R v L n t D b 2 x 1 b W 4 x M i w x M X 0 m c X V v d D s s J n F 1 b 3 Q 7 U 2 V j d G l v b j E v V G F i b G U w M D E g K F B h Z 2 U g M S k v V G l w b y B j Y W 1 i a W F k b y 5 7 Q 2 9 s d W 1 u M T M s M T J 9 J n F 1 b 3 Q 7 L C Z x d W 9 0 O 1 N l Y 3 R p b 2 4 x L 1 R h Y m x l M D A x I C h Q Y W d l I D E p L 1 R p c G 8 g Y 2 F t Y m l h Z G 8 u e 0 N v b H V t b j E 0 L D E z f S Z x d W 9 0 O y w m c X V v d D t T Z W N 0 a W 9 u M S 9 U Y W J s Z T A w M S A o U G F n Z S A x K S 9 U a X B v I G N h b W J p Y W R v L n t D b 2 x 1 b W 4 x N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A x I C h Q Y W d l I D E p L 1 R p c G 8 g Y 2 F t Y m l h Z G 8 u e 0 N v b H V t b j E s M H 0 m c X V v d D s s J n F 1 b 3 Q 7 U 2 V j d G l v b j E v V G F i b G U w M D E g K F B h Z 2 U g M S k v V G l w b y B j Y W 1 i a W F k b y 5 7 Q 2 9 s d W 1 u M i w x f S Z x d W 9 0 O y w m c X V v d D t T Z W N 0 a W 9 u M S 9 U Y W J s Z T A w M S A o U G F n Z S A x K S 9 U a X B v I G N h b W J p Y W R v L n t D b 2 x 1 b W 4 z L D J 9 J n F 1 b 3 Q 7 L C Z x d W 9 0 O 1 N l Y 3 R p b 2 4 x L 1 R h Y m x l M D A x I C h Q Y W d l I D E p L 1 R p c G 8 g Y 2 F t Y m l h Z G 8 u e 0 N v b H V t b j Q s M 3 0 m c X V v d D s s J n F 1 b 3 Q 7 U 2 V j d G l v b j E v V G F i b G U w M D E g K F B h Z 2 U g M S k v V G l w b y B j Y W 1 i a W F k b y 5 7 Q 2 9 s d W 1 u N S w 0 f S Z x d W 9 0 O y w m c X V v d D t T Z W N 0 a W 9 u M S 9 U Y W J s Z T A w M S A o U G F n Z S A x K S 9 U a X B v I G N h b W J p Y W R v L n t D b 2 x 1 b W 4 2 L D V 9 J n F 1 b 3 Q 7 L C Z x d W 9 0 O 1 N l Y 3 R p b 2 4 x L 1 R h Y m x l M D A x I C h Q Y W d l I D E p L 1 R p c G 8 g Y 2 F t Y m l h Z G 8 u e 0 N v b H V t b j c s N n 0 m c X V v d D s s J n F 1 b 3 Q 7 U 2 V j d G l v b j E v V G F i b G U w M D E g K F B h Z 2 U g M S k v V G l w b y B j Y W 1 i a W F k b y 5 7 Q 2 9 s d W 1 u O C w 3 f S Z x d W 9 0 O y w m c X V v d D t T Z W N 0 a W 9 u M S 9 U Y W J s Z T A w M S A o U G F n Z S A x K S 9 U a X B v I G N h b W J p Y W R v L n t D b 2 x 1 b W 4 5 L D h 9 J n F 1 b 3 Q 7 L C Z x d W 9 0 O 1 N l Y 3 R p b 2 4 x L 1 R h Y m x l M D A x I C h Q Y W d l I D E p L 1 R p c G 8 g Y 2 F t Y m l h Z G 8 u e 0 N v b H V t b j E w L D l 9 J n F 1 b 3 Q 7 L C Z x d W 9 0 O 1 N l Y 3 R p b 2 4 x L 1 R h Y m x l M D A x I C h Q Y W d l I D E p L 1 R p c G 8 g Y 2 F t Y m l h Z G 8 u e 0 N v b H V t b j E x L D E w f S Z x d W 9 0 O y w m c X V v d D t T Z W N 0 a W 9 u M S 9 U Y W J s Z T A w M S A o U G F n Z S A x K S 9 U a X B v I G N h b W J p Y W R v L n t D b 2 x 1 b W 4 x M i w x M X 0 m c X V v d D s s J n F 1 b 3 Q 7 U 2 V j d G l v b j E v V G F i b G U w M D E g K F B h Z 2 U g M S k v V G l w b y B j Y W 1 i a W F k b y 5 7 Q 2 9 s d W 1 u M T M s M T J 9 J n F 1 b 3 Q 7 L C Z x d W 9 0 O 1 N l Y 3 R p b 2 4 x L 1 R h Y m x l M D A x I C h Q Y W d l I D E p L 1 R p c G 8 g Y 2 F t Y m l h Z G 8 u e 0 N v b H V t b j E 0 L D E z f S Z x d W 9 0 O y w m c X V v d D t T Z W N 0 a W 9 u M S 9 U Y W J s Z T A w M S A o U G F n Z S A x K S 9 U a X B v I G N h b W J p Y W R v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M y O j Q 2 L j Q 1 N z U y N j d a I i A v P j x F b n R y e S B U e X B l P S J G a W x s Q 2 9 s d W 1 u V H l w Z X M i I F Z h b H V l P S J z Q l F r R 0 F 3 W U d C U V l H Q m d N R 0 F 3 W U R C Z 0 1 H Q X d Z R E J n T U d B d 1 l E Q m d N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s Y X N p Z m l j Y W N p b 2 4 g Q 2 N w I F J l Z m 9 y b W F k b y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L 1 R p c G 8 g Y 2 F t Y m l h Z G 8 u e 0 N v b H V t b j E s M H 0 m c X V v d D s s J n F 1 b 3 Q 7 U 2 V j d G l v b j E v U G F n Z T A w M S 9 U a X B v I G N h b W J p Y W R v L n t D b 2 x 1 b W 4 y L D F 9 J n F 1 b 3 Q 7 L C Z x d W 9 0 O 1 N l Y 3 R p b 2 4 x L 1 B h Z 2 U w M D E v V G l w b y B j Y W 1 i a W F k b y 5 7 Q 2 9 s d W 1 u M y w y f S Z x d W 9 0 O y w m c X V v d D t T Z W N 0 a W 9 u M S 9 Q Y W d l M D A x L 1 R p c G 8 g Y 2 F t Y m l h Z G 8 u e 0 N v b H V t b j Q s M 3 0 m c X V v d D s s J n F 1 b 3 Q 7 U 2 V j d G l v b j E v U G F n Z T A w M S 9 U a X B v I G N h b W J p Y W R v L n t D b 2 x 1 b W 4 1 L D R 9 J n F 1 b 3 Q 7 L C Z x d W 9 0 O 1 N l Y 3 R p b 2 4 x L 1 B h Z 2 U w M D E v V G l w b y B j Y W 1 i a W F k b y 5 7 Q 2 9 s d W 1 u N i w 1 f S Z x d W 9 0 O y w m c X V v d D t T Z W N 0 a W 9 u M S 9 Q Y W d l M D A x L 1 R p c G 8 g Y 2 F t Y m l h Z G 8 u e 0 N v b H V t b j c s N n 0 m c X V v d D s s J n F 1 b 3 Q 7 U 2 V j d G l v b j E v U G F n Z T A w M S 9 U a X B v I G N h b W J p Y W R v L n t D b 2 x 1 b W 4 4 L D d 9 J n F 1 b 3 Q 7 L C Z x d W 9 0 O 1 N l Y 3 R p b 2 4 x L 1 B h Z 2 U w M D E v V G l w b y B j Y W 1 i a W F k b y 5 7 Q 2 x h c 2 l m a W N h Y 2 l v b i B D Y 3 A g U m V m b 3 J t Y W R v L D h 9 J n F 1 b 3 Q 7 L C Z x d W 9 0 O 1 N l Y 3 R p b 2 4 x L 1 B h Z 2 U w M D E v V G l w b y B j Y W 1 i a W F k b y 5 7 Q 2 9 s d W 1 u M T A s O X 0 m c X V v d D s s J n F 1 b 3 Q 7 U 2 V j d G l v b j E v U G F n Z T A w M S 9 U a X B v I G N h b W J p Y W R v L n t D b 2 x 1 b W 4 x M S w x M H 0 m c X V v d D s s J n F 1 b 3 Q 7 U 2 V j d G l v b j E v U G F n Z T A w M S 9 U a X B v I G N h b W J p Y W R v L n t D b 2 x 1 b W 4 x M i w x M X 0 m c X V v d D s s J n F 1 b 3 Q 7 U 2 V j d G l v b j E v U G F n Z T A w M S 9 U a X B v I G N h b W J p Y W R v L n t D b 2 x 1 b W 4 x M y w x M n 0 m c X V v d D s s J n F 1 b 3 Q 7 U 2 V j d G l v b j E v U G F n Z T A w M S 9 U a X B v I G N h b W J p Y W R v L n t D b 2 x 1 b W 4 x N C w x M 3 0 m c X V v d D s s J n F 1 b 3 Q 7 U 2 V j d G l v b j E v U G F n Z T A w M S 9 U a X B v I G N h b W J p Y W R v L n t D b 2 x 1 b W 4 x N S w x N H 0 m c X V v d D s s J n F 1 b 3 Q 7 U 2 V j d G l v b j E v U G F n Z T A w M S 9 U a X B v I G N h b W J p Y W R v L n t D b 2 x 1 b W 4 x N i w x N X 0 m c X V v d D s s J n F 1 b 3 Q 7 U 2 V j d G l v b j E v U G F n Z T A w M S 9 U a X B v I G N h b W J p Y W R v L n t D b 2 x 1 b W 4 x N y w x N n 0 m c X V v d D s s J n F 1 b 3 Q 7 U 2 V j d G l v b j E v U G F n Z T A w M S 9 U a X B v I G N h b W J p Y W R v L n t D b 2 x 1 b W 4 x O C w x N 3 0 m c X V v d D s s J n F 1 b 3 Q 7 U 2 V j d G l v b j E v U G F n Z T A w M S 9 U a X B v I G N h b W J p Y W R v L n t D b 2 x 1 b W 4 x O S w x O H 0 m c X V v d D s s J n F 1 b 3 Q 7 U 2 V j d G l v b j E v U G F n Z T A w M S 9 U a X B v I G N h b W J p Y W R v L n t D b 2 x 1 b W 4 y M C w x O X 0 m c X V v d D s s J n F 1 b 3 Q 7 U 2 V j d G l v b j E v U G F n Z T A w M S 9 U a X B v I G N h b W J p Y W R v L n t D b 2 x 1 b W 4 y M S w y M H 0 m c X V v d D s s J n F 1 b 3 Q 7 U 2 V j d G l v b j E v U G F n Z T A w M S 9 U a X B v I G N h b W J p Y W R v L n t D b 2 x 1 b W 4 y M i w y M X 0 m c X V v d D s s J n F 1 b 3 Q 7 U 2 V j d G l v b j E v U G F n Z T A w M S 9 U a X B v I G N h b W J p Y W R v L n t D b 2 x 1 b W 4 y M y w y M n 0 m c X V v d D s s J n F 1 b 3 Q 7 U 2 V j d G l v b j E v U G F n Z T A w M S 9 U a X B v I G N h b W J p Y W R v L n t D b 2 x 1 b W 4 y N C w y M 3 0 m c X V v d D s s J n F 1 b 3 Q 7 U 2 V j d G l v b j E v U G F n Z T A w M S 9 U a X B v I G N h b W J p Y W R v L n t D b 2 x 1 b W 4 y N S w y N H 0 m c X V v d D s s J n F 1 b 3 Q 7 U 2 V j d G l v b j E v U G F n Z T A w M S 9 U a X B v I G N h b W J p Y W R v L n t D b 2 x 1 b W 4 y N i w y N X 0 m c X V v d D s s J n F 1 b 3 Q 7 U 2 V j d G l v b j E v U G F n Z T A w M S 9 U a X B v I G N h b W J p Y W R v L n t D b 2 x 1 b W 4 y N y w y N n 0 m c X V v d D s s J n F 1 b 3 Q 7 U 2 V j d G l v b j E v U G F n Z T A w M S 9 U a X B v I G N h b W J p Y W R v L n t D b 2 x 1 b W 4 y O C w y N 3 0 m c X V v d D s s J n F 1 b 3 Q 7 U 2 V j d G l v b j E v U G F n Z T A w M S 9 U a X B v I G N h b W J p Y W R v L n t D b 2 x 1 b W 4 y O S w y O H 0 m c X V v d D s s J n F 1 b 3 Q 7 U 2 V j d G l v b j E v U G F n Z T A w M S 9 U a X B v I G N h b W J p Y W R v L n t D b 2 x 1 b W 4 z M C w y O X 0 m c X V v d D s s J n F 1 b 3 Q 7 U 2 V j d G l v b j E v U G F n Z T A w M S 9 U a X B v I G N h b W J p Y W R v L n t l Z 1 9 l a m V j X 2 1 l b n N 1 Y W x f Z X R h c G F z L n J k Z i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1 B h Z 2 U w M D E v V G l w b y B j Y W 1 i a W F k b y 5 7 Q 2 9 s d W 1 u M S w w f S Z x d W 9 0 O y w m c X V v d D t T Z W N 0 a W 9 u M S 9 Q Y W d l M D A x L 1 R p c G 8 g Y 2 F t Y m l h Z G 8 u e 0 N v b H V t b j I s M X 0 m c X V v d D s s J n F 1 b 3 Q 7 U 2 V j d G l v b j E v U G F n Z T A w M S 9 U a X B v I G N h b W J p Y W R v L n t D b 2 x 1 b W 4 z L D J 9 J n F 1 b 3 Q 7 L C Z x d W 9 0 O 1 N l Y 3 R p b 2 4 x L 1 B h Z 2 U w M D E v V G l w b y B j Y W 1 i a W F k b y 5 7 Q 2 9 s d W 1 u N C w z f S Z x d W 9 0 O y w m c X V v d D t T Z W N 0 a W 9 u M S 9 Q Y W d l M D A x L 1 R p c G 8 g Y 2 F t Y m l h Z G 8 u e 0 N v b H V t b j U s N H 0 m c X V v d D s s J n F 1 b 3 Q 7 U 2 V j d G l v b j E v U G F n Z T A w M S 9 U a X B v I G N h b W J p Y W R v L n t D b 2 x 1 b W 4 2 L D V 9 J n F 1 b 3 Q 7 L C Z x d W 9 0 O 1 N l Y 3 R p b 2 4 x L 1 B h Z 2 U w M D E v V G l w b y B j Y W 1 i a W F k b y 5 7 Q 2 9 s d W 1 u N y w 2 f S Z x d W 9 0 O y w m c X V v d D t T Z W N 0 a W 9 u M S 9 Q Y W d l M D A x L 1 R p c G 8 g Y 2 F t Y m l h Z G 8 u e 0 N v b H V t b j g s N 3 0 m c X V v d D s s J n F 1 b 3 Q 7 U 2 V j d G l v b j E v U G F n Z T A w M S 9 U a X B v I G N h b W J p Y W R v L n t D b G F z a W Z p Y 2 F j a W 9 u I E N j c C B S Z W Z v c m 1 h Z G 8 s O H 0 m c X V v d D s s J n F 1 b 3 Q 7 U 2 V j d G l v b j E v U G F n Z T A w M S 9 U a X B v I G N h b W J p Y W R v L n t D b 2 x 1 b W 4 x M C w 5 f S Z x d W 9 0 O y w m c X V v d D t T Z W N 0 a W 9 u M S 9 Q Y W d l M D A x L 1 R p c G 8 g Y 2 F t Y m l h Z G 8 u e 0 N v b H V t b j E x L D E w f S Z x d W 9 0 O y w m c X V v d D t T Z W N 0 a W 9 u M S 9 Q Y W d l M D A x L 1 R p c G 8 g Y 2 F t Y m l h Z G 8 u e 0 N v b H V t b j E y L D E x f S Z x d W 9 0 O y w m c X V v d D t T Z W N 0 a W 9 u M S 9 Q Y W d l M D A x L 1 R p c G 8 g Y 2 F t Y m l h Z G 8 u e 0 N v b H V t b j E z L D E y f S Z x d W 9 0 O y w m c X V v d D t T Z W N 0 a W 9 u M S 9 Q Y W d l M D A x L 1 R p c G 8 g Y 2 F t Y m l h Z G 8 u e 0 N v b H V t b j E 0 L D E z f S Z x d W 9 0 O y w m c X V v d D t T Z W N 0 a W 9 u M S 9 Q Y W d l M D A x L 1 R p c G 8 g Y 2 F t Y m l h Z G 8 u e 0 N v b H V t b j E 1 L D E 0 f S Z x d W 9 0 O y w m c X V v d D t T Z W N 0 a W 9 u M S 9 Q Y W d l M D A x L 1 R p c G 8 g Y 2 F t Y m l h Z G 8 u e 0 N v b H V t b j E 2 L D E 1 f S Z x d W 9 0 O y w m c X V v d D t T Z W N 0 a W 9 u M S 9 Q Y W d l M D A x L 1 R p c G 8 g Y 2 F t Y m l h Z G 8 u e 0 N v b H V t b j E 3 L D E 2 f S Z x d W 9 0 O y w m c X V v d D t T Z W N 0 a W 9 u M S 9 Q Y W d l M D A x L 1 R p c G 8 g Y 2 F t Y m l h Z G 8 u e 0 N v b H V t b j E 4 L D E 3 f S Z x d W 9 0 O y w m c X V v d D t T Z W N 0 a W 9 u M S 9 Q Y W d l M D A x L 1 R p c G 8 g Y 2 F t Y m l h Z G 8 u e 0 N v b H V t b j E 5 L D E 4 f S Z x d W 9 0 O y w m c X V v d D t T Z W N 0 a W 9 u M S 9 Q Y W d l M D A x L 1 R p c G 8 g Y 2 F t Y m l h Z G 8 u e 0 N v b H V t b j I w L D E 5 f S Z x d W 9 0 O y w m c X V v d D t T Z W N 0 a W 9 u M S 9 Q Y W d l M D A x L 1 R p c G 8 g Y 2 F t Y m l h Z G 8 u e 0 N v b H V t b j I x L D I w f S Z x d W 9 0 O y w m c X V v d D t T Z W N 0 a W 9 u M S 9 Q Y W d l M D A x L 1 R p c G 8 g Y 2 F t Y m l h Z G 8 u e 0 N v b H V t b j I y L D I x f S Z x d W 9 0 O y w m c X V v d D t T Z W N 0 a W 9 u M S 9 Q Y W d l M D A x L 1 R p c G 8 g Y 2 F t Y m l h Z G 8 u e 0 N v b H V t b j I z L D I y f S Z x d W 9 0 O y w m c X V v d D t T Z W N 0 a W 9 u M S 9 Q Y W d l M D A x L 1 R p c G 8 g Y 2 F t Y m l h Z G 8 u e 0 N v b H V t b j I 0 L D I z f S Z x d W 9 0 O y w m c X V v d D t T Z W N 0 a W 9 u M S 9 Q Y W d l M D A x L 1 R p c G 8 g Y 2 F t Y m l h Z G 8 u e 0 N v b H V t b j I 1 L D I 0 f S Z x d W 9 0 O y w m c X V v d D t T Z W N 0 a W 9 u M S 9 Q Y W d l M D A x L 1 R p c G 8 g Y 2 F t Y m l h Z G 8 u e 0 N v b H V t b j I 2 L D I 1 f S Z x d W 9 0 O y w m c X V v d D t T Z W N 0 a W 9 u M S 9 Q Y W d l M D A x L 1 R p c G 8 g Y 2 F t Y m l h Z G 8 u e 0 N v b H V t b j I 3 L D I 2 f S Z x d W 9 0 O y w m c X V v d D t T Z W N 0 a W 9 u M S 9 Q Y W d l M D A x L 1 R p c G 8 g Y 2 F t Y m l h Z G 8 u e 0 N v b H V t b j I 4 L D I 3 f S Z x d W 9 0 O y w m c X V v d D t T Z W N 0 a W 9 u M S 9 Q Y W d l M D A x L 1 R p c G 8 g Y 2 F t Y m l h Z G 8 u e 0 N v b H V t b j I 5 L D I 4 f S Z x d W 9 0 O y w m c X V v d D t T Z W N 0 a W 9 u M S 9 Q Y W d l M D A x L 1 R p c G 8 g Y 2 F t Y m l h Z G 8 u e 0 N v b H V t b j M w L D I 5 f S Z x d W 9 0 O y w m c X V v d D t T Z W N 0 a W 9 u M S 9 Q Y W d l M D A x L 1 R p c G 8 g Y 2 F t Y m l h Z G 8 u e 2 V n X 2 V q Z W N f b W V u c 3 V h b F 9 l d G F w Y X M u c m R m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z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w M 1 Q x O D o z M j o 0 N i 4 0 N z M x N D k w W i I g L z 4 8 R W 5 0 c n k g V H l w Z T 0 i R m l s b E N v b H V t b l R 5 c G V z I i B W Y W x 1 Z T 0 i c 0 J n W U d B d 1 l H Q m d Z R 0 F 3 W U R C Z 0 1 H Q X d Z R E J n T U d B d 1 l E Q m d N R 0 F 3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G F z a W Z p Y 2 F j a W 9 u I E N j c C B S Z W Z v c m 1 h Z G 8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y L 1 R p c G 8 g Y 2 F t Y m l h Z G 8 u e 0 N v b H V t b j E s M H 0 m c X V v d D s s J n F 1 b 3 Q 7 U 2 V j d G l v b j E v U G F n Z T A w M i 9 U a X B v I G N h b W J p Y W R v L n t D b 2 x 1 b W 4 y L D F 9 J n F 1 b 3 Q 7 L C Z x d W 9 0 O 1 N l Y 3 R p b 2 4 x L 1 B h Z 2 U w M D I v V G l w b y B j Y W 1 i a W F k b y 5 7 Q 2 9 s d W 1 u M y w y f S Z x d W 9 0 O y w m c X V v d D t T Z W N 0 a W 9 u M S 9 Q Y W d l M D A y L 1 R p c G 8 g Y 2 F t Y m l h Z G 8 u e 0 N v b H V t b j Q s M 3 0 m c X V v d D s s J n F 1 b 3 Q 7 U 2 V j d G l v b j E v U G F n Z T A w M i 9 U a X B v I G N h b W J p Y W R v L n t D b 2 x 1 b W 4 1 L D R 9 J n F 1 b 3 Q 7 L C Z x d W 9 0 O 1 N l Y 3 R p b 2 4 x L 1 B h Z 2 U w M D I v V G l w b y B j Y W 1 i a W F k b y 5 7 Q 2 9 s d W 1 u N i w 1 f S Z x d W 9 0 O y w m c X V v d D t T Z W N 0 a W 9 u M S 9 Q Y W d l M D A y L 1 R p c G 8 g Y 2 F t Y m l h Z G 8 u e 0 N v b H V t b j c s N n 0 m c X V v d D s s J n F 1 b 3 Q 7 U 2 V j d G l v b j E v U G F n Z T A w M i 9 U a X B v I G N h b W J p Y W R v L n t D b G F z a W Z p Y 2 F j a W 9 u I E N j c C B S Z W Z v c m 1 h Z G 8 s N 3 0 m c X V v d D s s J n F 1 b 3 Q 7 U 2 V j d G l v b j E v U G F n Z T A w M i 9 U a X B v I G N h b W J p Y W R v L n t D b 2 x 1 b W 4 5 L D h 9 J n F 1 b 3 Q 7 L C Z x d W 9 0 O 1 N l Y 3 R p b 2 4 x L 1 B h Z 2 U w M D I v V G l w b y B j Y W 1 i a W F k b y 5 7 Q 2 9 s d W 1 u M T A s O X 0 m c X V v d D s s J n F 1 b 3 Q 7 U 2 V j d G l v b j E v U G F n Z T A w M i 9 U a X B v I G N h b W J p Y W R v L n t D b 2 x 1 b W 4 x M S w x M H 0 m c X V v d D s s J n F 1 b 3 Q 7 U 2 V j d G l v b j E v U G F n Z T A w M i 9 U a X B v I G N h b W J p Y W R v L n t D b 2 x 1 b W 4 x M i w x M X 0 m c X V v d D s s J n F 1 b 3 Q 7 U 2 V j d G l v b j E v U G F n Z T A w M i 9 U a X B v I G N h b W J p Y W R v L n t D b 2 x 1 b W 4 x M y w x M n 0 m c X V v d D s s J n F 1 b 3 Q 7 U 2 V j d G l v b j E v U G F n Z T A w M i 9 U a X B v I G N h b W J p Y W R v L n t D b 2 x 1 b W 4 x N C w x M 3 0 m c X V v d D s s J n F 1 b 3 Q 7 U 2 V j d G l v b j E v U G F n Z T A w M i 9 U a X B v I G N h b W J p Y W R v L n t D b 2 x 1 b W 4 x N S w x N H 0 m c X V v d D s s J n F 1 b 3 Q 7 U 2 V j d G l v b j E v U G F n Z T A w M i 9 U a X B v I G N h b W J p Y W R v L n t D b 2 x 1 b W 4 x N i w x N X 0 m c X V v d D s s J n F 1 b 3 Q 7 U 2 V j d G l v b j E v U G F n Z T A w M i 9 U a X B v I G N h b W J p Y W R v L n t D b 2 x 1 b W 4 x N y w x N n 0 m c X V v d D s s J n F 1 b 3 Q 7 U 2 V j d G l v b j E v U G F n Z T A w M i 9 U a X B v I G N h b W J p Y W R v L n t D b 2 x 1 b W 4 x O C w x N 3 0 m c X V v d D s s J n F 1 b 3 Q 7 U 2 V j d G l v b j E v U G F n Z T A w M i 9 U a X B v I G N h b W J p Y W R v L n t D b 2 x 1 b W 4 x O S w x O H 0 m c X V v d D s s J n F 1 b 3 Q 7 U 2 V j d G l v b j E v U G F n Z T A w M i 9 U a X B v I G N h b W J p Y W R v L n t D b 2 x 1 b W 4 y M C w x O X 0 m c X V v d D s s J n F 1 b 3 Q 7 U 2 V j d G l v b j E v U G F n Z T A w M i 9 U a X B v I G N h b W J p Y W R v L n t D b 2 x 1 b W 4 y M S w y M H 0 m c X V v d D s s J n F 1 b 3 Q 7 U 2 V j d G l v b j E v U G F n Z T A w M i 9 U a X B v I G N h b W J p Y W R v L n t D b 2 x 1 b W 4 y M i w y M X 0 m c X V v d D s s J n F 1 b 3 Q 7 U 2 V j d G l v b j E v U G F n Z T A w M i 9 U a X B v I G N h b W J p Y W R v L n t D b 2 x 1 b W 4 y M y w y M n 0 m c X V v d D s s J n F 1 b 3 Q 7 U 2 V j d G l v b j E v U G F n Z T A w M i 9 U a X B v I G N h b W J p Y W R v L n t D b 2 x 1 b W 4 y N C w y M 3 0 m c X V v d D s s J n F 1 b 3 Q 7 U 2 V j d G l v b j E v U G F n Z T A w M i 9 U a X B v I G N h b W J p Y W R v L n t D b 2 x 1 b W 4 y N S w y N H 0 m c X V v d D s s J n F 1 b 3 Q 7 U 2 V j d G l v b j E v U G F n Z T A w M i 9 U a X B v I G N h b W J p Y W R v L n t D b 2 x 1 b W 4 y N i w y N X 0 m c X V v d D s s J n F 1 b 3 Q 7 U 2 V j d G l v b j E v U G F n Z T A w M i 9 U a X B v I G N h b W J p Y W R v L n t D b 2 x 1 b W 4 y N y w y N n 0 m c X V v d D s s J n F 1 b 3 Q 7 U 2 V j d G l v b j E v U G F n Z T A w M i 9 U a X B v I G N h b W J p Y W R v L n t D b 2 x 1 b W 4 y O C w y N 3 0 m c X V v d D s s J n F 1 b 3 Q 7 U 2 V j d G l v b j E v U G F n Z T A w M i 9 U a X B v I G N h b W J p Y W R v L n t l Z 1 9 l a m V j X 2 1 l b n N 1 Y W x f Z X R h c G F z L n J k Z i w y O H 0 m c X V v d D t d L C Z x d W 9 0 O 0 N v b H V t b k N v d W 5 0 J n F 1 b 3 Q 7 O j I 5 L C Z x d W 9 0 O 0 t l e U N v b H V t b k 5 h b W V z J n F 1 b 3 Q 7 O l t d L C Z x d W 9 0 O 0 N v b H V t b k l k Z W 5 0 a X R p Z X M m c X V v d D s 6 W y Z x d W 9 0 O 1 N l Y 3 R p b 2 4 x L 1 B h Z 2 U w M D I v V G l w b y B j Y W 1 i a W F k b y 5 7 Q 2 9 s d W 1 u M S w w f S Z x d W 9 0 O y w m c X V v d D t T Z W N 0 a W 9 u M S 9 Q Y W d l M D A y L 1 R p c G 8 g Y 2 F t Y m l h Z G 8 u e 0 N v b H V t b j I s M X 0 m c X V v d D s s J n F 1 b 3 Q 7 U 2 V j d G l v b j E v U G F n Z T A w M i 9 U a X B v I G N h b W J p Y W R v L n t D b 2 x 1 b W 4 z L D J 9 J n F 1 b 3 Q 7 L C Z x d W 9 0 O 1 N l Y 3 R p b 2 4 x L 1 B h Z 2 U w M D I v V G l w b y B j Y W 1 i a W F k b y 5 7 Q 2 9 s d W 1 u N C w z f S Z x d W 9 0 O y w m c X V v d D t T Z W N 0 a W 9 u M S 9 Q Y W d l M D A y L 1 R p c G 8 g Y 2 F t Y m l h Z G 8 u e 0 N v b H V t b j U s N H 0 m c X V v d D s s J n F 1 b 3 Q 7 U 2 V j d G l v b j E v U G F n Z T A w M i 9 U a X B v I G N h b W J p Y W R v L n t D b 2 x 1 b W 4 2 L D V 9 J n F 1 b 3 Q 7 L C Z x d W 9 0 O 1 N l Y 3 R p b 2 4 x L 1 B h Z 2 U w M D I v V G l w b y B j Y W 1 i a W F k b y 5 7 Q 2 9 s d W 1 u N y w 2 f S Z x d W 9 0 O y w m c X V v d D t T Z W N 0 a W 9 u M S 9 Q Y W d l M D A y L 1 R p c G 8 g Y 2 F t Y m l h Z G 8 u e 0 N s Y X N p Z m l j Y W N p b 2 4 g Q 2 N w I F J l Z m 9 y b W F k b y w 3 f S Z x d W 9 0 O y w m c X V v d D t T Z W N 0 a W 9 u M S 9 Q Y W d l M D A y L 1 R p c G 8 g Y 2 F t Y m l h Z G 8 u e 0 N v b H V t b j k s O H 0 m c X V v d D s s J n F 1 b 3 Q 7 U 2 V j d G l v b j E v U G F n Z T A w M i 9 U a X B v I G N h b W J p Y W R v L n t D b 2 x 1 b W 4 x M C w 5 f S Z x d W 9 0 O y w m c X V v d D t T Z W N 0 a W 9 u M S 9 Q Y W d l M D A y L 1 R p c G 8 g Y 2 F t Y m l h Z G 8 u e 0 N v b H V t b j E x L D E w f S Z x d W 9 0 O y w m c X V v d D t T Z W N 0 a W 9 u M S 9 Q Y W d l M D A y L 1 R p c G 8 g Y 2 F t Y m l h Z G 8 u e 0 N v b H V t b j E y L D E x f S Z x d W 9 0 O y w m c X V v d D t T Z W N 0 a W 9 u M S 9 Q Y W d l M D A y L 1 R p c G 8 g Y 2 F t Y m l h Z G 8 u e 0 N v b H V t b j E z L D E y f S Z x d W 9 0 O y w m c X V v d D t T Z W N 0 a W 9 u M S 9 Q Y W d l M D A y L 1 R p c G 8 g Y 2 F t Y m l h Z G 8 u e 0 N v b H V t b j E 0 L D E z f S Z x d W 9 0 O y w m c X V v d D t T Z W N 0 a W 9 u M S 9 Q Y W d l M D A y L 1 R p c G 8 g Y 2 F t Y m l h Z G 8 u e 0 N v b H V t b j E 1 L D E 0 f S Z x d W 9 0 O y w m c X V v d D t T Z W N 0 a W 9 u M S 9 Q Y W d l M D A y L 1 R p c G 8 g Y 2 F t Y m l h Z G 8 u e 0 N v b H V t b j E 2 L D E 1 f S Z x d W 9 0 O y w m c X V v d D t T Z W N 0 a W 9 u M S 9 Q Y W d l M D A y L 1 R p c G 8 g Y 2 F t Y m l h Z G 8 u e 0 N v b H V t b j E 3 L D E 2 f S Z x d W 9 0 O y w m c X V v d D t T Z W N 0 a W 9 u M S 9 Q Y W d l M D A y L 1 R p c G 8 g Y 2 F t Y m l h Z G 8 u e 0 N v b H V t b j E 4 L D E 3 f S Z x d W 9 0 O y w m c X V v d D t T Z W N 0 a W 9 u M S 9 Q Y W d l M D A y L 1 R p c G 8 g Y 2 F t Y m l h Z G 8 u e 0 N v b H V t b j E 5 L D E 4 f S Z x d W 9 0 O y w m c X V v d D t T Z W N 0 a W 9 u M S 9 Q Y W d l M D A y L 1 R p c G 8 g Y 2 F t Y m l h Z G 8 u e 0 N v b H V t b j I w L D E 5 f S Z x d W 9 0 O y w m c X V v d D t T Z W N 0 a W 9 u M S 9 Q Y W d l M D A y L 1 R p c G 8 g Y 2 F t Y m l h Z G 8 u e 0 N v b H V t b j I x L D I w f S Z x d W 9 0 O y w m c X V v d D t T Z W N 0 a W 9 u M S 9 Q Y W d l M D A y L 1 R p c G 8 g Y 2 F t Y m l h Z G 8 u e 0 N v b H V t b j I y L D I x f S Z x d W 9 0 O y w m c X V v d D t T Z W N 0 a W 9 u M S 9 Q Y W d l M D A y L 1 R p c G 8 g Y 2 F t Y m l h Z G 8 u e 0 N v b H V t b j I z L D I y f S Z x d W 9 0 O y w m c X V v d D t T Z W N 0 a W 9 u M S 9 Q Y W d l M D A y L 1 R p c G 8 g Y 2 F t Y m l h Z G 8 u e 0 N v b H V t b j I 0 L D I z f S Z x d W 9 0 O y w m c X V v d D t T Z W N 0 a W 9 u M S 9 Q Y W d l M D A y L 1 R p c G 8 g Y 2 F t Y m l h Z G 8 u e 0 N v b H V t b j I 1 L D I 0 f S Z x d W 9 0 O y w m c X V v d D t T Z W N 0 a W 9 u M S 9 Q Y W d l M D A y L 1 R p c G 8 g Y 2 F t Y m l h Z G 8 u e 0 N v b H V t b j I 2 L D I 1 f S Z x d W 9 0 O y w m c X V v d D t T Z W N 0 a W 9 u M S 9 Q Y W d l M D A y L 1 R p c G 8 g Y 2 F t Y m l h Z G 8 u e 0 N v b H V t b j I 3 L D I 2 f S Z x d W 9 0 O y w m c X V v d D t T Z W N 0 a W 9 u M S 9 Q Y W d l M D A y L 1 R p c G 8 g Y 2 F t Y m l h Z G 8 u e 0 N v b H V t b j I 4 L D I 3 f S Z x d W 9 0 O y w m c X V v d D t T Z W N 0 a W 9 u M S 9 Q Y W d l M D A y L 1 R p c G 8 g Y 2 F t Y m l h Z G 8 u e 2 V n X 2 V q Z W N f b W V u c 3 V h b F 9 l d G F w Y X M u c m R m L D I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D N U M T g 6 N D A 6 M T Q u N j U 2 M T g 0 O F o i I C 8 + P E V u d H J 5 I F R 5 c G U 9 I k Z p b G x D b 2 x 1 b W 5 U e X B l c y I g V m F s d W U 9 I n N C Z 1 l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x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I C g y K S 9 B d X R v U m V t b 3 Z l Z E N v b H V t b n M x L n t D b 2 x 1 b W 4 x L D B 9 J n F 1 b 3 Q 7 L C Z x d W 9 0 O 1 N l Y 3 R p b 2 4 x L 1 R h Y m x l M D A x I C h Q Y W d l I D E p I C g y K S 9 B d X R v U m V t b 3 Z l Z E N v b H V t b n M x L n t D b 2 x 1 b W 4 y L D F 9 J n F 1 b 3 Q 7 L C Z x d W 9 0 O 1 N l Y 3 R p b 2 4 x L 1 R h Y m x l M D A x I C h Q Y W d l I D E p I C g y K S 9 B d X R v U m V t b 3 Z l Z E N v b H V t b n M x L n t D b 2 x 1 b W 4 z L D J 9 J n F 1 b 3 Q 7 L C Z x d W 9 0 O 1 N l Y 3 R p b 2 4 x L 1 R h Y m x l M D A x I C h Q Y W d l I D E p I C g y K S 9 B d X R v U m V t b 3 Z l Z E N v b H V t b n M x L n t D b 2 x 1 b W 4 x N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w M S A o U G F n Z S A x K S A o M i k v Q X V 0 b 1 J l b W 9 2 Z W R D b 2 x 1 b W 5 z M S 5 7 Q 2 9 s d W 1 u M S w w f S Z x d W 9 0 O y w m c X V v d D t T Z W N 0 a W 9 u M S 9 U Y W J s Z T A w M S A o U G F n Z S A x K S A o M i k v Q X V 0 b 1 J l b W 9 2 Z W R D b 2 x 1 b W 5 z M S 5 7 Q 2 9 s d W 1 u M i w x f S Z x d W 9 0 O y w m c X V v d D t T Z W N 0 a W 9 u M S 9 U Y W J s Z T A w M S A o U G F n Z S A x K S A o M i k v Q X V 0 b 1 J l b W 9 2 Z W R D b 2 x 1 b W 5 z M S 5 7 Q 2 9 s d W 1 u M y w y f S Z x d W 9 0 O y w m c X V v d D t T Z W N 0 a W 9 u M S 9 U Y W J s Z T A w M S A o U G F n Z S A x K S A o M i k v Q X V 0 b 1 J l b W 9 2 Z W R D b 2 x 1 b W 5 z M S 5 7 Q 2 9 s d W 1 u M T U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D N U M T g 6 N D A 6 M T Q u N j Q w N T Y z N l o i I C 8 + P E V u d H J 5 I F R 5 c G U 9 I k Z p b G x D b 2 x 1 b W 5 U e X B l c y I g V m F s d W U 9 I n N C Z 1 V E Q X d N R E F 3 T U R B d 0 1 E Q X d V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y K S A o M i k v Q X V 0 b 1 J l b W 9 2 Z W R D b 2 x 1 b W 5 z M S 5 7 Q 2 9 s d W 1 u M S w w f S Z x d W 9 0 O y w m c X V v d D t T Z W N 0 a W 9 u M S 9 U Y W J s Z T A w M i A o U G F n Z S A y K S A o M i k v Q X V 0 b 1 J l b W 9 2 Z W R D b 2 x 1 b W 5 z M S 5 7 Q 2 9 s d W 1 u M i w x f S Z x d W 9 0 O y w m c X V v d D t T Z W N 0 a W 9 u M S 9 U Y W J s Z T A w M i A o U G F n Z S A y K S A o M i k v Q X V 0 b 1 J l b W 9 2 Z W R D b 2 x 1 b W 5 z M S 5 7 Q 2 9 s d W 1 u M y w y f S Z x d W 9 0 O y w m c X V v d D t T Z W N 0 a W 9 u M S 9 U Y W J s Z T A w M i A o U G F n Z S A y K S A o M i k v Q X V 0 b 1 J l b W 9 2 Z W R D b 2 x 1 b W 5 z M S 5 7 Q 2 9 s d W 1 u N C w z f S Z x d W 9 0 O y w m c X V v d D t T Z W N 0 a W 9 u M S 9 U Y W J s Z T A w M i A o U G F n Z S A y K S A o M i k v Q X V 0 b 1 J l b W 9 2 Z W R D b 2 x 1 b W 5 z M S 5 7 Q 2 9 s d W 1 u N S w 0 f S Z x d W 9 0 O y w m c X V v d D t T Z W N 0 a W 9 u M S 9 U Y W J s Z T A w M i A o U G F n Z S A y K S A o M i k v Q X V 0 b 1 J l b W 9 2 Z W R D b 2 x 1 b W 5 z M S 5 7 Q 2 9 s d W 1 u N i w 1 f S Z x d W 9 0 O y w m c X V v d D t T Z W N 0 a W 9 u M S 9 U Y W J s Z T A w M i A o U G F n Z S A y K S A o M i k v Q X V 0 b 1 J l b W 9 2 Z W R D b 2 x 1 b W 5 z M S 5 7 Q 2 9 s d W 1 u N y w 2 f S Z x d W 9 0 O y w m c X V v d D t T Z W N 0 a W 9 u M S 9 U Y W J s Z T A w M i A o U G F n Z S A y K S A o M i k v Q X V 0 b 1 J l b W 9 2 Z W R D b 2 x 1 b W 5 z M S 5 7 Q 2 9 s d W 1 u O C w 3 f S Z x d W 9 0 O y w m c X V v d D t T Z W N 0 a W 9 u M S 9 U Y W J s Z T A w M i A o U G F n Z S A y K S A o M i k v Q X V 0 b 1 J l b W 9 2 Z W R D b 2 x 1 b W 5 z M S 5 7 Q 2 9 s d W 1 u O S w 4 f S Z x d W 9 0 O y w m c X V v d D t T Z W N 0 a W 9 u M S 9 U Y W J s Z T A w M i A o U G F n Z S A y K S A o M i k v Q X V 0 b 1 J l b W 9 2 Z W R D b 2 x 1 b W 5 z M S 5 7 Q 2 9 s d W 1 u M T A s O X 0 m c X V v d D s s J n F 1 b 3 Q 7 U 2 V j d G l v b j E v V G F i b G U w M D I g K F B h Z 2 U g M i k g K D I p L 0 F 1 d G 9 S Z W 1 v d m V k Q 2 9 s d W 1 u c z E u e 0 N v b H V t b j E x L D E w f S Z x d W 9 0 O y w m c X V v d D t T Z W N 0 a W 9 u M S 9 U Y W J s Z T A w M i A o U G F n Z S A y K S A o M i k v Q X V 0 b 1 J l b W 9 2 Z W R D b 2 x 1 b W 5 z M S 5 7 Q 2 9 s d W 1 u M T I s M T F 9 J n F 1 b 3 Q 7 L C Z x d W 9 0 O 1 N l Y 3 R p b 2 4 x L 1 R h Y m x l M D A y I C h Q Y W d l I D I p I C g y K S 9 B d X R v U m V t b 3 Z l Z E N v b H V t b n M x L n t D b 2 x 1 b W 4 x M y w x M n 0 m c X V v d D s s J n F 1 b 3 Q 7 U 2 V j d G l v b j E v V G F i b G U w M D I g K F B h Z 2 U g M i k g K D I p L 0 F 1 d G 9 S Z W 1 v d m V k Q 2 9 s d W 1 u c z E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G F i b G U w M D I g K F B h Z 2 U g M i k g K D I p L 0 F 1 d G 9 S Z W 1 v d m V k Q 2 9 s d W 1 u c z E u e 0 N v b H V t b j E s M H 0 m c X V v d D s s J n F 1 b 3 Q 7 U 2 V j d G l v b j E v V G F i b G U w M D I g K F B h Z 2 U g M i k g K D I p L 0 F 1 d G 9 S Z W 1 v d m V k Q 2 9 s d W 1 u c z E u e 0 N v b H V t b j I s M X 0 m c X V v d D s s J n F 1 b 3 Q 7 U 2 V j d G l v b j E v V G F i b G U w M D I g K F B h Z 2 U g M i k g K D I p L 0 F 1 d G 9 S Z W 1 v d m V k Q 2 9 s d W 1 u c z E u e 0 N v b H V t b j M s M n 0 m c X V v d D s s J n F 1 b 3 Q 7 U 2 V j d G l v b j E v V G F i b G U w M D I g K F B h Z 2 U g M i k g K D I p L 0 F 1 d G 9 S Z W 1 v d m V k Q 2 9 s d W 1 u c z E u e 0 N v b H V t b j Q s M 3 0 m c X V v d D s s J n F 1 b 3 Q 7 U 2 V j d G l v b j E v V G F i b G U w M D I g K F B h Z 2 U g M i k g K D I p L 0 F 1 d G 9 S Z W 1 v d m V k Q 2 9 s d W 1 u c z E u e 0 N v b H V t b j U s N H 0 m c X V v d D s s J n F 1 b 3 Q 7 U 2 V j d G l v b j E v V G F i b G U w M D I g K F B h Z 2 U g M i k g K D I p L 0 F 1 d G 9 S Z W 1 v d m V k Q 2 9 s d W 1 u c z E u e 0 N v b H V t b j Y s N X 0 m c X V v d D s s J n F 1 b 3 Q 7 U 2 V j d G l v b j E v V G F i b G U w M D I g K F B h Z 2 U g M i k g K D I p L 0 F 1 d G 9 S Z W 1 v d m V k Q 2 9 s d W 1 u c z E u e 0 N v b H V t b j c s N n 0 m c X V v d D s s J n F 1 b 3 Q 7 U 2 V j d G l v b j E v V G F i b G U w M D I g K F B h Z 2 U g M i k g K D I p L 0 F 1 d G 9 S Z W 1 v d m V k Q 2 9 s d W 1 u c z E u e 0 N v b H V t b j g s N 3 0 m c X V v d D s s J n F 1 b 3 Q 7 U 2 V j d G l v b j E v V G F i b G U w M D I g K F B h Z 2 U g M i k g K D I p L 0 F 1 d G 9 S Z W 1 v d m V k Q 2 9 s d W 1 u c z E u e 0 N v b H V t b j k s O H 0 m c X V v d D s s J n F 1 b 3 Q 7 U 2 V j d G l v b j E v V G F i b G U w M D I g K F B h Z 2 U g M i k g K D I p L 0 F 1 d G 9 S Z W 1 v d m V k Q 2 9 s d W 1 u c z E u e 0 N v b H V t b j E w L D l 9 J n F 1 b 3 Q 7 L C Z x d W 9 0 O 1 N l Y 3 R p b 2 4 x L 1 R h Y m x l M D A y I C h Q Y W d l I D I p I C g y K S 9 B d X R v U m V t b 3 Z l Z E N v b H V t b n M x L n t D b 2 x 1 b W 4 x M S w x M H 0 m c X V v d D s s J n F 1 b 3 Q 7 U 2 V j d G l v b j E v V G F i b G U w M D I g K F B h Z 2 U g M i k g K D I p L 0 F 1 d G 9 S Z W 1 v d m V k Q 2 9 s d W 1 u c z E u e 0 N v b H V t b j E y L D E x f S Z x d W 9 0 O y w m c X V v d D t T Z W N 0 a W 9 u M S 9 U Y W J s Z T A w M i A o U G F n Z S A y K S A o M i k v Q X V 0 b 1 J l b W 9 2 Z W R D b 2 x 1 b W 5 z M S 5 7 Q 2 9 s d W 1 u M T M s M T J 9 J n F 1 b 3 Q 7 L C Z x d W 9 0 O 1 N l Y 3 R p b 2 4 x L 1 R h Y m x l M D A y I C h Q Y W d l I D I p I C g y K S 9 B d X R v U m V t b 3 Z l Z E N v b H V t b n M x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y K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Q w O j E 3 L j A z O T k 5 N D h a I i A v P j x F b n R y e S B U e X B l P S J G a W x s Q 2 9 s d W 1 u V H l w Z X M i I F Z h b H V l P S J z Q l F r R 0 F 3 W U d C U V l H Q m d N R 0 F 3 W U R C Z 0 1 H Q X d Z R E J n T U d B d 1 l E Q m d N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s Y X N p Z m l j Y W N p b 2 4 g Q 2 N w I F J l Z m 9 y b W F k b y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y K S 9 B d X R v U m V t b 3 Z l Z E N v b H V t b n M x L n t D b 2 x 1 b W 4 x L D B 9 J n F 1 b 3 Q 7 L C Z x d W 9 0 O 1 N l Y 3 R p b 2 4 x L 1 B h Z 2 U w M D E g K D I p L 0 F 1 d G 9 S Z W 1 v d m V k Q 2 9 s d W 1 u c z E u e 0 N v b H V t b j I s M X 0 m c X V v d D s s J n F 1 b 3 Q 7 U 2 V j d G l v b j E v U G F n Z T A w M S A o M i k v Q X V 0 b 1 J l b W 9 2 Z W R D b 2 x 1 b W 5 z M S 5 7 Q 2 9 s d W 1 u M y w y f S Z x d W 9 0 O y w m c X V v d D t T Z W N 0 a W 9 u M S 9 Q Y W d l M D A x I C g y K S 9 B d X R v U m V t b 3 Z l Z E N v b H V t b n M x L n t D b 2 x 1 b W 4 0 L D N 9 J n F 1 b 3 Q 7 L C Z x d W 9 0 O 1 N l Y 3 R p b 2 4 x L 1 B h Z 2 U w M D E g K D I p L 0 F 1 d G 9 S Z W 1 v d m V k Q 2 9 s d W 1 u c z E u e 0 N v b H V t b j U s N H 0 m c X V v d D s s J n F 1 b 3 Q 7 U 2 V j d G l v b j E v U G F n Z T A w M S A o M i k v Q X V 0 b 1 J l b W 9 2 Z W R D b 2 x 1 b W 5 z M S 5 7 Q 2 9 s d W 1 u N i w 1 f S Z x d W 9 0 O y w m c X V v d D t T Z W N 0 a W 9 u M S 9 Q Y W d l M D A x I C g y K S 9 B d X R v U m V t b 3 Z l Z E N v b H V t b n M x L n t D b 2 x 1 b W 4 3 L D Z 9 J n F 1 b 3 Q 7 L C Z x d W 9 0 O 1 N l Y 3 R p b 2 4 x L 1 B h Z 2 U w M D E g K D I p L 0 F 1 d G 9 S Z W 1 v d m V k Q 2 9 s d W 1 u c z E u e 0 N v b H V t b j g s N 3 0 m c X V v d D s s J n F 1 b 3 Q 7 U 2 V j d G l v b j E v U G F n Z T A w M S A o M i k v Q X V 0 b 1 J l b W 9 2 Z W R D b 2 x 1 b W 5 z M S 5 7 Q 2 x h c 2 l m a W N h Y 2 l v b i B D Y 3 A g U m V m b 3 J t Y W R v L D h 9 J n F 1 b 3 Q 7 L C Z x d W 9 0 O 1 N l Y 3 R p b 2 4 x L 1 B h Z 2 U w M D E g K D I p L 0 F 1 d G 9 S Z W 1 v d m V k Q 2 9 s d W 1 u c z E u e 0 N v b H V t b j E w L D l 9 J n F 1 b 3 Q 7 L C Z x d W 9 0 O 1 N l Y 3 R p b 2 4 x L 1 B h Z 2 U w M D E g K D I p L 0 F 1 d G 9 S Z W 1 v d m V k Q 2 9 s d W 1 u c z E u e 0 N v b H V t b j E x L D E w f S Z x d W 9 0 O y w m c X V v d D t T Z W N 0 a W 9 u M S 9 Q Y W d l M D A x I C g y K S 9 B d X R v U m V t b 3 Z l Z E N v b H V t b n M x L n t D b 2 x 1 b W 4 x M i w x M X 0 m c X V v d D s s J n F 1 b 3 Q 7 U 2 V j d G l v b j E v U G F n Z T A w M S A o M i k v Q X V 0 b 1 J l b W 9 2 Z W R D b 2 x 1 b W 5 z M S 5 7 Q 2 9 s d W 1 u M T M s M T J 9 J n F 1 b 3 Q 7 L C Z x d W 9 0 O 1 N l Y 3 R p b 2 4 x L 1 B h Z 2 U w M D E g K D I p L 0 F 1 d G 9 S Z W 1 v d m V k Q 2 9 s d W 1 u c z E u e 0 N v b H V t b j E 0 L D E z f S Z x d W 9 0 O y w m c X V v d D t T Z W N 0 a W 9 u M S 9 Q Y W d l M D A x I C g y K S 9 B d X R v U m V t b 3 Z l Z E N v b H V t b n M x L n t D b 2 x 1 b W 4 x N S w x N H 0 m c X V v d D s s J n F 1 b 3 Q 7 U 2 V j d G l v b j E v U G F n Z T A w M S A o M i k v Q X V 0 b 1 J l b W 9 2 Z W R D b 2 x 1 b W 5 z M S 5 7 Q 2 9 s d W 1 u M T Y s M T V 9 J n F 1 b 3 Q 7 L C Z x d W 9 0 O 1 N l Y 3 R p b 2 4 x L 1 B h Z 2 U w M D E g K D I p L 0 F 1 d G 9 S Z W 1 v d m V k Q 2 9 s d W 1 u c z E u e 0 N v b H V t b j E 3 L D E 2 f S Z x d W 9 0 O y w m c X V v d D t T Z W N 0 a W 9 u M S 9 Q Y W d l M D A x I C g y K S 9 B d X R v U m V t b 3 Z l Z E N v b H V t b n M x L n t D b 2 x 1 b W 4 x O C w x N 3 0 m c X V v d D s s J n F 1 b 3 Q 7 U 2 V j d G l v b j E v U G F n Z T A w M S A o M i k v Q X V 0 b 1 J l b W 9 2 Z W R D b 2 x 1 b W 5 z M S 5 7 Q 2 9 s d W 1 u M T k s M T h 9 J n F 1 b 3 Q 7 L C Z x d W 9 0 O 1 N l Y 3 R p b 2 4 x L 1 B h Z 2 U w M D E g K D I p L 0 F 1 d G 9 S Z W 1 v d m V k Q 2 9 s d W 1 u c z E u e 0 N v b H V t b j I w L D E 5 f S Z x d W 9 0 O y w m c X V v d D t T Z W N 0 a W 9 u M S 9 Q Y W d l M D A x I C g y K S 9 B d X R v U m V t b 3 Z l Z E N v b H V t b n M x L n t D b 2 x 1 b W 4 y M S w y M H 0 m c X V v d D s s J n F 1 b 3 Q 7 U 2 V j d G l v b j E v U G F n Z T A w M S A o M i k v Q X V 0 b 1 J l b W 9 2 Z W R D b 2 x 1 b W 5 z M S 5 7 Q 2 9 s d W 1 u M j I s M j F 9 J n F 1 b 3 Q 7 L C Z x d W 9 0 O 1 N l Y 3 R p b 2 4 x L 1 B h Z 2 U w M D E g K D I p L 0 F 1 d G 9 S Z W 1 v d m V k Q 2 9 s d W 1 u c z E u e 0 N v b H V t b j I z L D I y f S Z x d W 9 0 O y w m c X V v d D t T Z W N 0 a W 9 u M S 9 Q Y W d l M D A x I C g y K S 9 B d X R v U m V t b 3 Z l Z E N v b H V t b n M x L n t D b 2 x 1 b W 4 y N C w y M 3 0 m c X V v d D s s J n F 1 b 3 Q 7 U 2 V j d G l v b j E v U G F n Z T A w M S A o M i k v Q X V 0 b 1 J l b W 9 2 Z W R D b 2 x 1 b W 5 z M S 5 7 Q 2 9 s d W 1 u M j U s M j R 9 J n F 1 b 3 Q 7 L C Z x d W 9 0 O 1 N l Y 3 R p b 2 4 x L 1 B h Z 2 U w M D E g K D I p L 0 F 1 d G 9 S Z W 1 v d m V k Q 2 9 s d W 1 u c z E u e 0 N v b H V t b j I 2 L D I 1 f S Z x d W 9 0 O y w m c X V v d D t T Z W N 0 a W 9 u M S 9 Q Y W d l M D A x I C g y K S 9 B d X R v U m V t b 3 Z l Z E N v b H V t b n M x L n t D b 2 x 1 b W 4 y N y w y N n 0 m c X V v d D s s J n F 1 b 3 Q 7 U 2 V j d G l v b j E v U G F n Z T A w M S A o M i k v Q X V 0 b 1 J l b W 9 2 Z W R D b 2 x 1 b W 5 z M S 5 7 Q 2 9 s d W 1 u M j g s M j d 9 J n F 1 b 3 Q 7 L C Z x d W 9 0 O 1 N l Y 3 R p b 2 4 x L 1 B h Z 2 U w M D E g K D I p L 0 F 1 d G 9 S Z W 1 v d m V k Q 2 9 s d W 1 u c z E u e 0 N v b H V t b j I 5 L D I 4 f S Z x d W 9 0 O y w m c X V v d D t T Z W N 0 a W 9 u M S 9 Q Y W d l M D A x I C g y K S 9 B d X R v U m V t b 3 Z l Z E N v b H V t b n M x L n t D b 2 x 1 b W 4 z M C w y O X 0 m c X V v d D s s J n F 1 b 3 Q 7 U 2 V j d G l v b j E v U G F n Z T A w M S A o M i k v Q X V 0 b 1 J l b W 9 2 Z W R D b 2 x 1 b W 5 z M S 5 7 Z W d f Z W p l Y 1 9 t Z W 5 z d W F s X 2 V 0 Y X B h c y 5 y Z G Y s M z B 9 J n F 1 b 3 Q 7 X S w m c X V v d D t D b 2 x 1 b W 5 D b 3 V u d C Z x d W 9 0 O z o z M S w m c X V v d D t L Z X l D b 2 x 1 b W 5 O Y W 1 l c y Z x d W 9 0 O z p b X S w m c X V v d D t D b 2 x 1 b W 5 J Z G V u d G l 0 a W V z J n F 1 b 3 Q 7 O l s m c X V v d D t T Z W N 0 a W 9 u M S 9 Q Y W d l M D A x I C g y K S 9 B d X R v U m V t b 3 Z l Z E N v b H V t b n M x L n t D b 2 x 1 b W 4 x L D B 9 J n F 1 b 3 Q 7 L C Z x d W 9 0 O 1 N l Y 3 R p b 2 4 x L 1 B h Z 2 U w M D E g K D I p L 0 F 1 d G 9 S Z W 1 v d m V k Q 2 9 s d W 1 u c z E u e 0 N v b H V t b j I s M X 0 m c X V v d D s s J n F 1 b 3 Q 7 U 2 V j d G l v b j E v U G F n Z T A w M S A o M i k v Q X V 0 b 1 J l b W 9 2 Z W R D b 2 x 1 b W 5 z M S 5 7 Q 2 9 s d W 1 u M y w y f S Z x d W 9 0 O y w m c X V v d D t T Z W N 0 a W 9 u M S 9 Q Y W d l M D A x I C g y K S 9 B d X R v U m V t b 3 Z l Z E N v b H V t b n M x L n t D b 2 x 1 b W 4 0 L D N 9 J n F 1 b 3 Q 7 L C Z x d W 9 0 O 1 N l Y 3 R p b 2 4 x L 1 B h Z 2 U w M D E g K D I p L 0 F 1 d G 9 S Z W 1 v d m V k Q 2 9 s d W 1 u c z E u e 0 N v b H V t b j U s N H 0 m c X V v d D s s J n F 1 b 3 Q 7 U 2 V j d G l v b j E v U G F n Z T A w M S A o M i k v Q X V 0 b 1 J l b W 9 2 Z W R D b 2 x 1 b W 5 z M S 5 7 Q 2 9 s d W 1 u N i w 1 f S Z x d W 9 0 O y w m c X V v d D t T Z W N 0 a W 9 u M S 9 Q Y W d l M D A x I C g y K S 9 B d X R v U m V t b 3 Z l Z E N v b H V t b n M x L n t D b 2 x 1 b W 4 3 L D Z 9 J n F 1 b 3 Q 7 L C Z x d W 9 0 O 1 N l Y 3 R p b 2 4 x L 1 B h Z 2 U w M D E g K D I p L 0 F 1 d G 9 S Z W 1 v d m V k Q 2 9 s d W 1 u c z E u e 0 N v b H V t b j g s N 3 0 m c X V v d D s s J n F 1 b 3 Q 7 U 2 V j d G l v b j E v U G F n Z T A w M S A o M i k v Q X V 0 b 1 J l b W 9 2 Z W R D b 2 x 1 b W 5 z M S 5 7 Q 2 x h c 2 l m a W N h Y 2 l v b i B D Y 3 A g U m V m b 3 J t Y W R v L D h 9 J n F 1 b 3 Q 7 L C Z x d W 9 0 O 1 N l Y 3 R p b 2 4 x L 1 B h Z 2 U w M D E g K D I p L 0 F 1 d G 9 S Z W 1 v d m V k Q 2 9 s d W 1 u c z E u e 0 N v b H V t b j E w L D l 9 J n F 1 b 3 Q 7 L C Z x d W 9 0 O 1 N l Y 3 R p b 2 4 x L 1 B h Z 2 U w M D E g K D I p L 0 F 1 d G 9 S Z W 1 v d m V k Q 2 9 s d W 1 u c z E u e 0 N v b H V t b j E x L D E w f S Z x d W 9 0 O y w m c X V v d D t T Z W N 0 a W 9 u M S 9 Q Y W d l M D A x I C g y K S 9 B d X R v U m V t b 3 Z l Z E N v b H V t b n M x L n t D b 2 x 1 b W 4 x M i w x M X 0 m c X V v d D s s J n F 1 b 3 Q 7 U 2 V j d G l v b j E v U G F n Z T A w M S A o M i k v Q X V 0 b 1 J l b W 9 2 Z W R D b 2 x 1 b W 5 z M S 5 7 Q 2 9 s d W 1 u M T M s M T J 9 J n F 1 b 3 Q 7 L C Z x d W 9 0 O 1 N l Y 3 R p b 2 4 x L 1 B h Z 2 U w M D E g K D I p L 0 F 1 d G 9 S Z W 1 v d m V k Q 2 9 s d W 1 u c z E u e 0 N v b H V t b j E 0 L D E z f S Z x d W 9 0 O y w m c X V v d D t T Z W N 0 a W 9 u M S 9 Q Y W d l M D A x I C g y K S 9 B d X R v U m V t b 3 Z l Z E N v b H V t b n M x L n t D b 2 x 1 b W 4 x N S w x N H 0 m c X V v d D s s J n F 1 b 3 Q 7 U 2 V j d G l v b j E v U G F n Z T A w M S A o M i k v Q X V 0 b 1 J l b W 9 2 Z W R D b 2 x 1 b W 5 z M S 5 7 Q 2 9 s d W 1 u M T Y s M T V 9 J n F 1 b 3 Q 7 L C Z x d W 9 0 O 1 N l Y 3 R p b 2 4 x L 1 B h Z 2 U w M D E g K D I p L 0 F 1 d G 9 S Z W 1 v d m V k Q 2 9 s d W 1 u c z E u e 0 N v b H V t b j E 3 L D E 2 f S Z x d W 9 0 O y w m c X V v d D t T Z W N 0 a W 9 u M S 9 Q Y W d l M D A x I C g y K S 9 B d X R v U m V t b 3 Z l Z E N v b H V t b n M x L n t D b 2 x 1 b W 4 x O C w x N 3 0 m c X V v d D s s J n F 1 b 3 Q 7 U 2 V j d G l v b j E v U G F n Z T A w M S A o M i k v Q X V 0 b 1 J l b W 9 2 Z W R D b 2 x 1 b W 5 z M S 5 7 Q 2 9 s d W 1 u M T k s M T h 9 J n F 1 b 3 Q 7 L C Z x d W 9 0 O 1 N l Y 3 R p b 2 4 x L 1 B h Z 2 U w M D E g K D I p L 0 F 1 d G 9 S Z W 1 v d m V k Q 2 9 s d W 1 u c z E u e 0 N v b H V t b j I w L D E 5 f S Z x d W 9 0 O y w m c X V v d D t T Z W N 0 a W 9 u M S 9 Q Y W d l M D A x I C g y K S 9 B d X R v U m V t b 3 Z l Z E N v b H V t b n M x L n t D b 2 x 1 b W 4 y M S w y M H 0 m c X V v d D s s J n F 1 b 3 Q 7 U 2 V j d G l v b j E v U G F n Z T A w M S A o M i k v Q X V 0 b 1 J l b W 9 2 Z W R D b 2 x 1 b W 5 z M S 5 7 Q 2 9 s d W 1 u M j I s M j F 9 J n F 1 b 3 Q 7 L C Z x d W 9 0 O 1 N l Y 3 R p b 2 4 x L 1 B h Z 2 U w M D E g K D I p L 0 F 1 d G 9 S Z W 1 v d m V k Q 2 9 s d W 1 u c z E u e 0 N v b H V t b j I z L D I y f S Z x d W 9 0 O y w m c X V v d D t T Z W N 0 a W 9 u M S 9 Q Y W d l M D A x I C g y K S 9 B d X R v U m V t b 3 Z l Z E N v b H V t b n M x L n t D b 2 x 1 b W 4 y N C w y M 3 0 m c X V v d D s s J n F 1 b 3 Q 7 U 2 V j d G l v b j E v U G F n Z T A w M S A o M i k v Q X V 0 b 1 J l b W 9 2 Z W R D b 2 x 1 b W 5 z M S 5 7 Q 2 9 s d W 1 u M j U s M j R 9 J n F 1 b 3 Q 7 L C Z x d W 9 0 O 1 N l Y 3 R p b 2 4 x L 1 B h Z 2 U w M D E g K D I p L 0 F 1 d G 9 S Z W 1 v d m V k Q 2 9 s d W 1 u c z E u e 0 N v b H V t b j I 2 L D I 1 f S Z x d W 9 0 O y w m c X V v d D t T Z W N 0 a W 9 u M S 9 Q Y W d l M D A x I C g y K S 9 B d X R v U m V t b 3 Z l Z E N v b H V t b n M x L n t D b 2 x 1 b W 4 y N y w y N n 0 m c X V v d D s s J n F 1 b 3 Q 7 U 2 V j d G l v b j E v U G F n Z T A w M S A o M i k v Q X V 0 b 1 J l b W 9 2 Z W R D b 2 x 1 b W 5 z M S 5 7 Q 2 9 s d W 1 u M j g s M j d 9 J n F 1 b 3 Q 7 L C Z x d W 9 0 O 1 N l Y 3 R p b 2 4 x L 1 B h Z 2 U w M D E g K D I p L 0 F 1 d G 9 S Z W 1 v d m V k Q 2 9 s d W 1 u c z E u e 0 N v b H V t b j I 5 L D I 4 f S Z x d W 9 0 O y w m c X V v d D t T Z W N 0 a W 9 u M S 9 Q Y W d l M D A x I C g y K S 9 B d X R v U m V t b 3 Z l Z E N v b H V t b n M x L n t D b 2 x 1 b W 4 z M C w y O X 0 m c X V v d D s s J n F 1 b 3 Q 7 U 2 V j d G l v b j E v U G F n Z T A w M S A o M i k v Q X V 0 b 1 J l b W 9 2 Z W R D b 2 x 1 b W 5 z M S 5 7 Z W d f Z W p l Y 1 9 t Z W 5 z d W F s X 2 V 0 Y X B h c y 5 y Z G Y s M z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i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Q w O j E 2 L j A w O D c z M D J a I i A v P j x F b n R y e S B U e X B l P S J G a W x s Q 2 9 s d W 1 u V H l w Z X M i I F Z h b H V l P S J z Q m d Z R 0 F 3 W U d C Z 1 l H Q X d Z R E J n T U d B d 1 l E Q m d N R 0 F 3 W U R C Z 0 1 H Q X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s Y X N p Z m l j Y W N p b 2 4 g Q 2 N w I F J l Z m 9 y b W F k b y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2 V n X 2 V q Z W N f b W V u c 3 V h b F 9 l d G F w Y X M u c m R m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I g K D I p L 0 F 1 d G 9 S Z W 1 v d m V k Q 2 9 s d W 1 u c z E u e 0 N v b H V t b j E s M H 0 m c X V v d D s s J n F 1 b 3 Q 7 U 2 V j d G l v b j E v U G F n Z T A w M i A o M i k v Q X V 0 b 1 J l b W 9 2 Z W R D b 2 x 1 b W 5 z M S 5 7 Q 2 9 s d W 1 u M i w x f S Z x d W 9 0 O y w m c X V v d D t T Z W N 0 a W 9 u M S 9 Q Y W d l M D A y I C g y K S 9 B d X R v U m V t b 3 Z l Z E N v b H V t b n M x L n t D b 2 x 1 b W 4 z L D J 9 J n F 1 b 3 Q 7 L C Z x d W 9 0 O 1 N l Y 3 R p b 2 4 x L 1 B h Z 2 U w M D I g K D I p L 0 F 1 d G 9 S Z W 1 v d m V k Q 2 9 s d W 1 u c z E u e 0 N v b H V t b j Q s M 3 0 m c X V v d D s s J n F 1 b 3 Q 7 U 2 V j d G l v b j E v U G F n Z T A w M i A o M i k v Q X V 0 b 1 J l b W 9 2 Z W R D b 2 x 1 b W 5 z M S 5 7 Q 2 9 s d W 1 u N S w 0 f S Z x d W 9 0 O y w m c X V v d D t T Z W N 0 a W 9 u M S 9 Q Y W d l M D A y I C g y K S 9 B d X R v U m V t b 3 Z l Z E N v b H V t b n M x L n t D b 2 x 1 b W 4 2 L D V 9 J n F 1 b 3 Q 7 L C Z x d W 9 0 O 1 N l Y 3 R p b 2 4 x L 1 B h Z 2 U w M D I g K D I p L 0 F 1 d G 9 S Z W 1 v d m V k Q 2 9 s d W 1 u c z E u e 0 N v b H V t b j c s N n 0 m c X V v d D s s J n F 1 b 3 Q 7 U 2 V j d G l v b j E v U G F n Z T A w M i A o M i k v Q X V 0 b 1 J l b W 9 2 Z W R D b 2 x 1 b W 5 z M S 5 7 Q 2 x h c 2 l m a W N h Y 2 l v b i B D Y 3 A g U m V m b 3 J t Y W R v L D d 9 J n F 1 b 3 Q 7 L C Z x d W 9 0 O 1 N l Y 3 R p b 2 4 x L 1 B h Z 2 U w M D I g K D I p L 0 F 1 d G 9 S Z W 1 v d m V k Q 2 9 s d W 1 u c z E u e 0 N v b H V t b j k s O H 0 m c X V v d D s s J n F 1 b 3 Q 7 U 2 V j d G l v b j E v U G F n Z T A w M i A o M i k v Q X V 0 b 1 J l b W 9 2 Z W R D b 2 x 1 b W 5 z M S 5 7 Q 2 9 s d W 1 u M T A s O X 0 m c X V v d D s s J n F 1 b 3 Q 7 U 2 V j d G l v b j E v U G F n Z T A w M i A o M i k v Q X V 0 b 1 J l b W 9 2 Z W R D b 2 x 1 b W 5 z M S 5 7 Q 2 9 s d W 1 u M T E s M T B 9 J n F 1 b 3 Q 7 L C Z x d W 9 0 O 1 N l Y 3 R p b 2 4 x L 1 B h Z 2 U w M D I g K D I p L 0 F 1 d G 9 S Z W 1 v d m V k Q 2 9 s d W 1 u c z E u e 0 N v b H V t b j E y L D E x f S Z x d W 9 0 O y w m c X V v d D t T Z W N 0 a W 9 u M S 9 Q Y W d l M D A y I C g y K S 9 B d X R v U m V t b 3 Z l Z E N v b H V t b n M x L n t D b 2 x 1 b W 4 x M y w x M n 0 m c X V v d D s s J n F 1 b 3 Q 7 U 2 V j d G l v b j E v U G F n Z T A w M i A o M i k v Q X V 0 b 1 J l b W 9 2 Z W R D b 2 x 1 b W 5 z M S 5 7 Q 2 9 s d W 1 u M T Q s M T N 9 J n F 1 b 3 Q 7 L C Z x d W 9 0 O 1 N l Y 3 R p b 2 4 x L 1 B h Z 2 U w M D I g K D I p L 0 F 1 d G 9 S Z W 1 v d m V k Q 2 9 s d W 1 u c z E u e 0 N v b H V t b j E 1 L D E 0 f S Z x d W 9 0 O y w m c X V v d D t T Z W N 0 a W 9 u M S 9 Q Y W d l M D A y I C g y K S 9 B d X R v U m V t b 3 Z l Z E N v b H V t b n M x L n t D b 2 x 1 b W 4 x N i w x N X 0 m c X V v d D s s J n F 1 b 3 Q 7 U 2 V j d G l v b j E v U G F n Z T A w M i A o M i k v Q X V 0 b 1 J l b W 9 2 Z W R D b 2 x 1 b W 5 z M S 5 7 Q 2 9 s d W 1 u M T c s M T Z 9 J n F 1 b 3 Q 7 L C Z x d W 9 0 O 1 N l Y 3 R p b 2 4 x L 1 B h Z 2 U w M D I g K D I p L 0 F 1 d G 9 S Z W 1 v d m V k Q 2 9 s d W 1 u c z E u e 0 N v b H V t b j E 4 L D E 3 f S Z x d W 9 0 O y w m c X V v d D t T Z W N 0 a W 9 u M S 9 Q Y W d l M D A y I C g y K S 9 B d X R v U m V t b 3 Z l Z E N v b H V t b n M x L n t D b 2 x 1 b W 4 x O S w x O H 0 m c X V v d D s s J n F 1 b 3 Q 7 U 2 V j d G l v b j E v U G F n Z T A w M i A o M i k v Q X V 0 b 1 J l b W 9 2 Z W R D b 2 x 1 b W 5 z M S 5 7 Q 2 9 s d W 1 u M j A s M T l 9 J n F 1 b 3 Q 7 L C Z x d W 9 0 O 1 N l Y 3 R p b 2 4 x L 1 B h Z 2 U w M D I g K D I p L 0 F 1 d G 9 S Z W 1 v d m V k Q 2 9 s d W 1 u c z E u e 0 N v b H V t b j I x L D I w f S Z x d W 9 0 O y w m c X V v d D t T Z W N 0 a W 9 u M S 9 Q Y W d l M D A y I C g y K S 9 B d X R v U m V t b 3 Z l Z E N v b H V t b n M x L n t D b 2 x 1 b W 4 y M i w y M X 0 m c X V v d D s s J n F 1 b 3 Q 7 U 2 V j d G l v b j E v U G F n Z T A w M i A o M i k v Q X V 0 b 1 J l b W 9 2 Z W R D b 2 x 1 b W 5 z M S 5 7 Q 2 9 s d W 1 u M j M s M j J 9 J n F 1 b 3 Q 7 L C Z x d W 9 0 O 1 N l Y 3 R p b 2 4 x L 1 B h Z 2 U w M D I g K D I p L 0 F 1 d G 9 S Z W 1 v d m V k Q 2 9 s d W 1 u c z E u e 0 N v b H V t b j I 0 L D I z f S Z x d W 9 0 O y w m c X V v d D t T Z W N 0 a W 9 u M S 9 Q Y W d l M D A y I C g y K S 9 B d X R v U m V t b 3 Z l Z E N v b H V t b n M x L n t D b 2 x 1 b W 4 y N S w y N H 0 m c X V v d D s s J n F 1 b 3 Q 7 U 2 V j d G l v b j E v U G F n Z T A w M i A o M i k v Q X V 0 b 1 J l b W 9 2 Z W R D b 2 x 1 b W 5 z M S 5 7 Q 2 9 s d W 1 u M j Y s M j V 9 J n F 1 b 3 Q 7 L C Z x d W 9 0 O 1 N l Y 3 R p b 2 4 x L 1 B h Z 2 U w M D I g K D I p L 0 F 1 d G 9 S Z W 1 v d m V k Q 2 9 s d W 1 u c z E u e 0 N v b H V t b j I 3 L D I 2 f S Z x d W 9 0 O y w m c X V v d D t T Z W N 0 a W 9 u M S 9 Q Y W d l M D A y I C g y K S 9 B d X R v U m V t b 3 Z l Z E N v b H V t b n M x L n t D b 2 x 1 b W 4 y O C w y N 3 0 m c X V v d D s s J n F 1 b 3 Q 7 U 2 V j d G l v b j E v U G F n Z T A w M i A o M i k v Q X V 0 b 1 J l b W 9 2 Z W R D b 2 x 1 b W 5 z M S 5 7 Z W d f Z W p l Y 1 9 t Z W 5 z d W F s X 2 V 0 Y X B h c y 5 y Z G Y s M j h 9 J n F 1 b 3 Q 7 X S w m c X V v d D t D b 2 x 1 b W 5 D b 3 V u d C Z x d W 9 0 O z o y O S w m c X V v d D t L Z X l D b 2 x 1 b W 5 O Y W 1 l c y Z x d W 9 0 O z p b X S w m c X V v d D t D b 2 x 1 b W 5 J Z G V u d G l 0 a W V z J n F 1 b 3 Q 7 O l s m c X V v d D t T Z W N 0 a W 9 u M S 9 Q Y W d l M D A y I C g y K S 9 B d X R v U m V t b 3 Z l Z E N v b H V t b n M x L n t D b 2 x 1 b W 4 x L D B 9 J n F 1 b 3 Q 7 L C Z x d W 9 0 O 1 N l Y 3 R p b 2 4 x L 1 B h Z 2 U w M D I g K D I p L 0 F 1 d G 9 S Z W 1 v d m V k Q 2 9 s d W 1 u c z E u e 0 N v b H V t b j I s M X 0 m c X V v d D s s J n F 1 b 3 Q 7 U 2 V j d G l v b j E v U G F n Z T A w M i A o M i k v Q X V 0 b 1 J l b W 9 2 Z W R D b 2 x 1 b W 5 z M S 5 7 Q 2 9 s d W 1 u M y w y f S Z x d W 9 0 O y w m c X V v d D t T Z W N 0 a W 9 u M S 9 Q Y W d l M D A y I C g y K S 9 B d X R v U m V t b 3 Z l Z E N v b H V t b n M x L n t D b 2 x 1 b W 4 0 L D N 9 J n F 1 b 3 Q 7 L C Z x d W 9 0 O 1 N l Y 3 R p b 2 4 x L 1 B h Z 2 U w M D I g K D I p L 0 F 1 d G 9 S Z W 1 v d m V k Q 2 9 s d W 1 u c z E u e 0 N v b H V t b j U s N H 0 m c X V v d D s s J n F 1 b 3 Q 7 U 2 V j d G l v b j E v U G F n Z T A w M i A o M i k v Q X V 0 b 1 J l b W 9 2 Z W R D b 2 x 1 b W 5 z M S 5 7 Q 2 9 s d W 1 u N i w 1 f S Z x d W 9 0 O y w m c X V v d D t T Z W N 0 a W 9 u M S 9 Q Y W d l M D A y I C g y K S 9 B d X R v U m V t b 3 Z l Z E N v b H V t b n M x L n t D b 2 x 1 b W 4 3 L D Z 9 J n F 1 b 3 Q 7 L C Z x d W 9 0 O 1 N l Y 3 R p b 2 4 x L 1 B h Z 2 U w M D I g K D I p L 0 F 1 d G 9 S Z W 1 v d m V k Q 2 9 s d W 1 u c z E u e 0 N s Y X N p Z m l j Y W N p b 2 4 g Q 2 N w I F J l Z m 9 y b W F k b y w 3 f S Z x d W 9 0 O y w m c X V v d D t T Z W N 0 a W 9 u M S 9 Q Y W d l M D A y I C g y K S 9 B d X R v U m V t b 3 Z l Z E N v b H V t b n M x L n t D b 2 x 1 b W 4 5 L D h 9 J n F 1 b 3 Q 7 L C Z x d W 9 0 O 1 N l Y 3 R p b 2 4 x L 1 B h Z 2 U w M D I g K D I p L 0 F 1 d G 9 S Z W 1 v d m V k Q 2 9 s d W 1 u c z E u e 0 N v b H V t b j E w L D l 9 J n F 1 b 3 Q 7 L C Z x d W 9 0 O 1 N l Y 3 R p b 2 4 x L 1 B h Z 2 U w M D I g K D I p L 0 F 1 d G 9 S Z W 1 v d m V k Q 2 9 s d W 1 u c z E u e 0 N v b H V t b j E x L D E w f S Z x d W 9 0 O y w m c X V v d D t T Z W N 0 a W 9 u M S 9 Q Y W d l M D A y I C g y K S 9 B d X R v U m V t b 3 Z l Z E N v b H V t b n M x L n t D b 2 x 1 b W 4 x M i w x M X 0 m c X V v d D s s J n F 1 b 3 Q 7 U 2 V j d G l v b j E v U G F n Z T A w M i A o M i k v Q X V 0 b 1 J l b W 9 2 Z W R D b 2 x 1 b W 5 z M S 5 7 Q 2 9 s d W 1 u M T M s M T J 9 J n F 1 b 3 Q 7 L C Z x d W 9 0 O 1 N l Y 3 R p b 2 4 x L 1 B h Z 2 U w M D I g K D I p L 0 F 1 d G 9 S Z W 1 v d m V k Q 2 9 s d W 1 u c z E u e 0 N v b H V t b j E 0 L D E z f S Z x d W 9 0 O y w m c X V v d D t T Z W N 0 a W 9 u M S 9 Q Y W d l M D A y I C g y K S 9 B d X R v U m V t b 3 Z l Z E N v b H V t b n M x L n t D b 2 x 1 b W 4 x N S w x N H 0 m c X V v d D s s J n F 1 b 3 Q 7 U 2 V j d G l v b j E v U G F n Z T A w M i A o M i k v Q X V 0 b 1 J l b W 9 2 Z W R D b 2 x 1 b W 5 z M S 5 7 Q 2 9 s d W 1 u M T Y s M T V 9 J n F 1 b 3 Q 7 L C Z x d W 9 0 O 1 N l Y 3 R p b 2 4 x L 1 B h Z 2 U w M D I g K D I p L 0 F 1 d G 9 S Z W 1 v d m V k Q 2 9 s d W 1 u c z E u e 0 N v b H V t b j E 3 L D E 2 f S Z x d W 9 0 O y w m c X V v d D t T Z W N 0 a W 9 u M S 9 Q Y W d l M D A y I C g y K S 9 B d X R v U m V t b 3 Z l Z E N v b H V t b n M x L n t D b 2 x 1 b W 4 x O C w x N 3 0 m c X V v d D s s J n F 1 b 3 Q 7 U 2 V j d G l v b j E v U G F n Z T A w M i A o M i k v Q X V 0 b 1 J l b W 9 2 Z W R D b 2 x 1 b W 5 z M S 5 7 Q 2 9 s d W 1 u M T k s M T h 9 J n F 1 b 3 Q 7 L C Z x d W 9 0 O 1 N l Y 3 R p b 2 4 x L 1 B h Z 2 U w M D I g K D I p L 0 F 1 d G 9 S Z W 1 v d m V k Q 2 9 s d W 1 u c z E u e 0 N v b H V t b j I w L D E 5 f S Z x d W 9 0 O y w m c X V v d D t T Z W N 0 a W 9 u M S 9 Q Y W d l M D A y I C g y K S 9 B d X R v U m V t b 3 Z l Z E N v b H V t b n M x L n t D b 2 x 1 b W 4 y M S w y M H 0 m c X V v d D s s J n F 1 b 3 Q 7 U 2 V j d G l v b j E v U G F n Z T A w M i A o M i k v Q X V 0 b 1 J l b W 9 2 Z W R D b 2 x 1 b W 5 z M S 5 7 Q 2 9 s d W 1 u M j I s M j F 9 J n F 1 b 3 Q 7 L C Z x d W 9 0 O 1 N l Y 3 R p b 2 4 x L 1 B h Z 2 U w M D I g K D I p L 0 F 1 d G 9 S Z W 1 v d m V k Q 2 9 s d W 1 u c z E u e 0 N v b H V t b j I z L D I y f S Z x d W 9 0 O y w m c X V v d D t T Z W N 0 a W 9 u M S 9 Q Y W d l M D A y I C g y K S 9 B d X R v U m V t b 3 Z l Z E N v b H V t b n M x L n t D b 2 x 1 b W 4 y N C w y M 3 0 m c X V v d D s s J n F 1 b 3 Q 7 U 2 V j d G l v b j E v U G F n Z T A w M i A o M i k v Q X V 0 b 1 J l b W 9 2 Z W R D b 2 x 1 b W 5 z M S 5 7 Q 2 9 s d W 1 u M j U s M j R 9 J n F 1 b 3 Q 7 L C Z x d W 9 0 O 1 N l Y 3 R p b 2 4 x L 1 B h Z 2 U w M D I g K D I p L 0 F 1 d G 9 S Z W 1 v d m V k Q 2 9 s d W 1 u c z E u e 0 N v b H V t b j I 2 L D I 1 f S Z x d W 9 0 O y w m c X V v d D t T Z W N 0 a W 9 u M S 9 Q Y W d l M D A y I C g y K S 9 B d X R v U m V t b 3 Z l Z E N v b H V t b n M x L n t D b 2 x 1 b W 4 y N y w y N n 0 m c X V v d D s s J n F 1 b 3 Q 7 U 2 V j d G l v b j E v U G F n Z T A w M i A o M i k v Q X V 0 b 1 J l b W 9 2 Z W R D b 2 x 1 b W 5 z M S 5 7 Q 2 9 s d W 1 u M j g s M j d 9 J n F 1 b 3 Q 7 L C Z x d W 9 0 O 1 N l Y 3 R p b 2 4 x L 1 B h Z 2 U w M D I g K D I p L 0 F 1 d G 9 S Z W 1 v d m V k Q 2 9 s d W 1 u c z E u e 2 V n X 2 V q Z W N f b W V u c 3 V h b F 9 l d G F w Y X M u c m R m L D I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J T I w K D I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U y M C g y K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a X B v J T I w Y 2 F t Y m l h Z G 8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K B Y G E k 7 C + N E t C Z n E s 8 z a o c A A A A A A g A A A A A A A 2 Y A A M A A A A A Q A A A A + 1 g m S / S e y Y e J N r R u f U + K H g A A A A A E g A A A o A A A A B A A A A B q P A 2 G R J 3 f R d V / X o r / Q E r M U A A A A J d i h 4 d O w Q 0 2 s T g n x k x J 6 t r R R 9 g f q J L M z / d q K + G X x v I Y y 1 L d 0 m 7 4 V z 6 J V 6 D N F C I 7 J y 7 B b 6 s L a 6 v d t f Q p 1 6 b k w b C N a q R n E A 1 o t 1 f C 7 K A q 8 B x Y F A A A A F 9 m L B P n t N l 8 v P Q J 0 c P N / M 1 g J u 9 x < / D a t a M a s h u p > 
</file>

<file path=customXml/itemProps1.xml><?xml version="1.0" encoding="utf-8"?>
<ds:datastoreItem xmlns:ds="http://schemas.openxmlformats.org/officeDocument/2006/customXml" ds:itemID="{FB2B860D-FCDC-47C9-AD6D-2F353B01B08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eg_ejec_mensual_etapas_rmv2CGT97J.pdf</dc:title>
  <dc:subject/>
  <dc:creator>Oracle Reports</dc:creator>
  <cp:keywords/>
  <dc:description/>
  <cp:lastModifiedBy>Mirian Rocio Jaime German</cp:lastModifiedBy>
  <cp:revision/>
  <cp:lastPrinted>2025-09-10T14:12:06Z</cp:lastPrinted>
  <dcterms:created xsi:type="dcterms:W3CDTF">2021-09-03T13:12:25Z</dcterms:created>
  <dcterms:modified xsi:type="dcterms:W3CDTF">2025-09-10T14:16:31Z</dcterms:modified>
  <cp:category/>
  <cp:contentStatus/>
</cp:coreProperties>
</file>